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799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Arkusz1!$A$3:$Y$137</definedName>
  </definedNames>
  <calcPr calcId="125725"/>
</workbook>
</file>

<file path=xl/calcChain.xml><?xml version="1.0" encoding="utf-8"?>
<calcChain xmlns="http://schemas.openxmlformats.org/spreadsheetml/2006/main">
  <c r="C136" i="1"/>
  <c r="C130"/>
  <c r="Y5"/>
  <c r="W7"/>
  <c r="Y7" s="1"/>
  <c r="W51"/>
  <c r="Y51" s="1"/>
  <c r="W50"/>
  <c r="Y50" s="1"/>
  <c r="W14"/>
  <c r="Y14" s="1"/>
  <c r="W13"/>
  <c r="W11"/>
  <c r="Y11" s="1"/>
  <c r="Y57"/>
  <c r="Y53"/>
  <c r="Y10"/>
  <c r="Y6"/>
  <c r="Y8"/>
  <c r="Y9"/>
  <c r="Y12"/>
  <c r="Y13"/>
  <c r="Y15"/>
  <c r="Y16"/>
  <c r="C135" s="1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2"/>
  <c r="Y54"/>
  <c r="Y55"/>
  <c r="Y56"/>
  <c r="R118"/>
  <c r="R119"/>
  <c r="R125"/>
  <c r="T125" s="1"/>
  <c r="R124"/>
  <c r="T124"/>
  <c r="R126"/>
  <c r="T126"/>
  <c r="T116"/>
  <c r="R116"/>
  <c r="R123"/>
  <c r="R122"/>
  <c r="T121"/>
  <c r="T122"/>
  <c r="T123"/>
  <c r="R121"/>
  <c r="T117"/>
  <c r="T118"/>
  <c r="T119"/>
  <c r="T115"/>
  <c r="T114"/>
  <c r="R115"/>
  <c r="R114"/>
  <c r="R111"/>
  <c r="T111" s="1"/>
  <c r="R110"/>
  <c r="T110" s="1"/>
  <c r="R109"/>
  <c r="T109" s="1"/>
  <c r="T69"/>
  <c r="R69"/>
  <c r="R120"/>
  <c r="T120" s="1"/>
  <c r="R113"/>
  <c r="T113" s="1"/>
  <c r="R112"/>
  <c r="T112" s="1"/>
  <c r="R108"/>
  <c r="T108" s="1"/>
  <c r="R107"/>
  <c r="T107" s="1"/>
  <c r="R106"/>
  <c r="T106" s="1"/>
  <c r="T104"/>
  <c r="T105"/>
  <c r="R103"/>
  <c r="T103" s="1"/>
  <c r="R101"/>
  <c r="T101" s="1"/>
  <c r="R100"/>
  <c r="T100" s="1"/>
  <c r="R99"/>
  <c r="T99" s="1"/>
  <c r="T102"/>
  <c r="R98"/>
  <c r="T98" s="1"/>
  <c r="R97"/>
  <c r="T97" s="1"/>
  <c r="R96"/>
  <c r="T96" s="1"/>
  <c r="R95"/>
  <c r="T95" s="1"/>
  <c r="R94"/>
  <c r="T94" s="1"/>
  <c r="R93"/>
  <c r="T93" s="1"/>
  <c r="R92"/>
  <c r="T92" s="1"/>
  <c r="R91"/>
  <c r="T91" s="1"/>
  <c r="R90"/>
  <c r="T90" s="1"/>
  <c r="R89"/>
  <c r="T89" s="1"/>
  <c r="R88"/>
  <c r="T88" s="1"/>
  <c r="R87"/>
  <c r="T87" s="1"/>
  <c r="R86"/>
  <c r="T86" s="1"/>
  <c r="R85"/>
  <c r="T85" s="1"/>
  <c r="R84"/>
  <c r="T84" s="1"/>
  <c r="R82"/>
  <c r="T82" s="1"/>
  <c r="R83"/>
  <c r="T83" s="1"/>
  <c r="R81"/>
  <c r="T81" s="1"/>
  <c r="R80"/>
  <c r="T80" s="1"/>
  <c r="R79"/>
  <c r="T79" s="1"/>
  <c r="R78"/>
  <c r="T78" s="1"/>
  <c r="R77"/>
  <c r="T77" s="1"/>
  <c r="R76"/>
  <c r="T76" s="1"/>
  <c r="R75"/>
  <c r="T75" s="1"/>
  <c r="R74"/>
  <c r="T74" s="1"/>
  <c r="R73"/>
  <c r="T73" s="1"/>
  <c r="R72"/>
  <c r="T72" s="1"/>
  <c r="R71"/>
  <c r="R70"/>
  <c r="T70" s="1"/>
  <c r="R68"/>
  <c r="T68" s="1"/>
  <c r="R67"/>
  <c r="T67" s="1"/>
  <c r="R66"/>
  <c r="T66" s="1"/>
  <c r="R65"/>
  <c r="T65" s="1"/>
  <c r="T64"/>
  <c r="T71"/>
  <c r="T63"/>
  <c r="C129" l="1"/>
  <c r="Y58"/>
  <c r="T128"/>
  <c r="C133"/>
  <c r="C131"/>
  <c r="C137" l="1"/>
</calcChain>
</file>

<file path=xl/sharedStrings.xml><?xml version="1.0" encoding="utf-8"?>
<sst xmlns="http://schemas.openxmlformats.org/spreadsheetml/2006/main" count="1873" uniqueCount="326">
  <si>
    <t>Dane Płatnika</t>
  </si>
  <si>
    <t>l.p.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</si>
  <si>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</si>
  <si>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</si>
  <si>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</si>
  <si>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</si>
  <si>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</si>
  <si>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sprzedażowej/okres wypowiedzenia</t>
  </si>
  <si>
    <t>obecna grupa taryfowa</t>
  </si>
  <si>
    <t>obecna moc umowna</t>
  </si>
  <si>
    <t>Nr licznika</t>
  </si>
  <si>
    <t>Nr PPE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</si>
  <si>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</si>
  <si>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</si>
  <si>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</si>
  <si>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</si>
  <si>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</si>
  <si>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</si>
  <si>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</si>
  <si>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</si>
  <si>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</si>
  <si>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</si>
  <si>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</si>
  <si>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</si>
  <si>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</si>
  <si>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</si>
  <si>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suma</t>
  </si>
  <si>
    <t>Ośrodek sportu i rekreacji w Lwówku</t>
  </si>
  <si>
    <t>Parkowa 2</t>
  </si>
  <si>
    <t>64-310</t>
  </si>
  <si>
    <t>Lwówek</t>
  </si>
  <si>
    <t>788-18-60-490</t>
  </si>
  <si>
    <t>Kompleks boisk sportowych</t>
  </si>
  <si>
    <t>Gimnazjalna</t>
  </si>
  <si>
    <t>dz.611</t>
  </si>
  <si>
    <t>Enea Operator Sp. z o.o.</t>
  </si>
  <si>
    <t>rozdzielona</t>
  </si>
  <si>
    <t>PKP Energetyka S.A.</t>
  </si>
  <si>
    <t>do 31.12.2015/brak okresu wypowiedzenia</t>
  </si>
  <si>
    <t>C12a</t>
  </si>
  <si>
    <t>PLENED00000590000000000750236579</t>
  </si>
  <si>
    <t>01.01.2016</t>
  </si>
  <si>
    <t>31.12.2016</t>
  </si>
  <si>
    <t>Ośrodek Sportu i Rekreacji w Lwówku</t>
  </si>
  <si>
    <t>Kompleks Sportowy</t>
  </si>
  <si>
    <t>Parkowa</t>
  </si>
  <si>
    <t>PLENED00000590000000000750235558</t>
  </si>
  <si>
    <t>Urząd Miasta i Gminy Lwówek</t>
  </si>
  <si>
    <t>Ratuszowa 9</t>
  </si>
  <si>
    <t>788-17-69-921</t>
  </si>
  <si>
    <t>SP Lwówek</t>
  </si>
  <si>
    <t>Ratuszowa</t>
  </si>
  <si>
    <t>C11</t>
  </si>
  <si>
    <t>PLENED00000590000000000748874592</t>
  </si>
  <si>
    <t>SP Lwówek Stowarzyszenie współpracy z zagranicą</t>
  </si>
  <si>
    <t>Przedszkole w Lwówku</t>
  </si>
  <si>
    <t>Szczanieckiej 32</t>
  </si>
  <si>
    <t>788-18-39-099</t>
  </si>
  <si>
    <t>Świetlica wiejska</t>
  </si>
  <si>
    <t>Konin</t>
  </si>
  <si>
    <t>-</t>
  </si>
  <si>
    <t>PLENED00000590000000000748877558</t>
  </si>
  <si>
    <t>Przedszkole</t>
  </si>
  <si>
    <t>Szczanieckiej</t>
  </si>
  <si>
    <t>PLENED00000590000000000755342523</t>
  </si>
  <si>
    <t>Świtalskiego</t>
  </si>
  <si>
    <t>59/2/dz.818</t>
  </si>
  <si>
    <t>PLENED00000590000000000753234584</t>
  </si>
  <si>
    <t>Zespół Szkoły Podstawowej im. Bronisława Malinowskiego i Przedszkola Krystynka w Chmielinku</t>
  </si>
  <si>
    <t>Chmielinko 55</t>
  </si>
  <si>
    <t>788-18-39-076</t>
  </si>
  <si>
    <t>ZSPiP Chmielinko</t>
  </si>
  <si>
    <t>Chmielinko</t>
  </si>
  <si>
    <t>PLENED00000590000000000755324533</t>
  </si>
  <si>
    <t>Boisko</t>
  </si>
  <si>
    <t>PLENED00000590000000000750373546</t>
  </si>
  <si>
    <t>PLENED00000590000000000748876537</t>
  </si>
  <si>
    <t>PLENED00000590000000000748875516</t>
  </si>
  <si>
    <t>Zespół Szkoły i Przedszkola im. Jana Pawła II</t>
  </si>
  <si>
    <t>Brody 1/D</t>
  </si>
  <si>
    <t>788-18-39-082</t>
  </si>
  <si>
    <t>Mieszkanie służbowe</t>
  </si>
  <si>
    <t>Brody</t>
  </si>
  <si>
    <t>G11</t>
  </si>
  <si>
    <t>PLENED00000590000000000793011537</t>
  </si>
  <si>
    <t>Gimnazjum im. Powstańców WLKP. W Lwówku</t>
  </si>
  <si>
    <t>Gimnazjalna 1</t>
  </si>
  <si>
    <t>788-17-69-938</t>
  </si>
  <si>
    <t>Gimnazjum</t>
  </si>
  <si>
    <t>C21</t>
  </si>
  <si>
    <t>PLENED00000590000000001722920586</t>
  </si>
  <si>
    <t>Gmina Lwówek</t>
  </si>
  <si>
    <t>Ratuszowa 2</t>
  </si>
  <si>
    <t>788-19-16-747</t>
  </si>
  <si>
    <t>Biesiadnik</t>
  </si>
  <si>
    <t>Linie</t>
  </si>
  <si>
    <t>dz. 293/4</t>
  </si>
  <si>
    <t>PLENED00000590000000001902555591</t>
  </si>
  <si>
    <t>Świetlica</t>
  </si>
  <si>
    <t>Wymyślanka</t>
  </si>
  <si>
    <t>PLENED00000590000000000749859519</t>
  </si>
  <si>
    <t>Dom Ludowy</t>
  </si>
  <si>
    <t>Zgierzynka</t>
  </si>
  <si>
    <t>48A</t>
  </si>
  <si>
    <t>PLENED00000590000000000005900977</t>
  </si>
  <si>
    <t>UMiG Lwówek</t>
  </si>
  <si>
    <t>Grońsko</t>
  </si>
  <si>
    <t>25A</t>
  </si>
  <si>
    <t>PLENED00000590000000000753968575</t>
  </si>
  <si>
    <t>OSP</t>
  </si>
  <si>
    <t>3C</t>
  </si>
  <si>
    <t>PLENED00000590000000000753971541</t>
  </si>
  <si>
    <t>Komorowo</t>
  </si>
  <si>
    <t>12A</t>
  </si>
  <si>
    <t>PLENED00000590000000000753972562</t>
  </si>
  <si>
    <t>Komorowice</t>
  </si>
  <si>
    <t>28A</t>
  </si>
  <si>
    <t>PLENED00000590000000000753973583</t>
  </si>
  <si>
    <t>Zębowo</t>
  </si>
  <si>
    <t>114A/114</t>
  </si>
  <si>
    <t>PLENED00000590000000000753981557</t>
  </si>
  <si>
    <t xml:space="preserve">Świetlica  </t>
  </si>
  <si>
    <t>PLENED00000590000000000753974507</t>
  </si>
  <si>
    <t>48X</t>
  </si>
  <si>
    <t>PLENED00000590000000000753977570</t>
  </si>
  <si>
    <t>Boisko Sportowe</t>
  </si>
  <si>
    <t>PLENED00000590000000000753978591</t>
  </si>
  <si>
    <t>4/A</t>
  </si>
  <si>
    <t>PLENED00000590000000000753979515</t>
  </si>
  <si>
    <t>Krzywy Las</t>
  </si>
  <si>
    <t>PLENED00000590000000000568543205</t>
  </si>
  <si>
    <t>Świetlica Wiejska</t>
  </si>
  <si>
    <t>Władysławowo</t>
  </si>
  <si>
    <t>PLENED00000590000000001609769527</t>
  </si>
  <si>
    <t>Posadowo</t>
  </si>
  <si>
    <t>PLENED00000590000000000749857574</t>
  </si>
  <si>
    <t>Rynek</t>
  </si>
  <si>
    <t>PLENED00000590000000000749850524</t>
  </si>
  <si>
    <t>Strażnica</t>
  </si>
  <si>
    <t>PLENED00000590000000000753967554</t>
  </si>
  <si>
    <t>PLENED00000590000000000753965512</t>
  </si>
  <si>
    <t>Józefowo</t>
  </si>
  <si>
    <t>7/A</t>
  </si>
  <si>
    <t>PLENED00000590000000000753969596</t>
  </si>
  <si>
    <t>PLENED00000590000000000753961525</t>
  </si>
  <si>
    <t>PLENED00000590000000000753957538</t>
  </si>
  <si>
    <t>Ubikacje</t>
  </si>
  <si>
    <t>PLENED00000590000000000753963567</t>
  </si>
  <si>
    <t>Źródlana</t>
  </si>
  <si>
    <t>dz. 548/2</t>
  </si>
  <si>
    <t>PLENED00000590000000000753992594</t>
  </si>
  <si>
    <t>Bródki</t>
  </si>
  <si>
    <t>PLENED00000590000000000749852566</t>
  </si>
  <si>
    <t>Urząd Miasta I Gminy Lwówek</t>
  </si>
  <si>
    <t>788-11-31-348</t>
  </si>
  <si>
    <t>PLENED00000590000000000755313593</t>
  </si>
  <si>
    <t>PLENED00000590000000000755314517</t>
  </si>
  <si>
    <t>PLENED00000590000000000755315538</t>
  </si>
  <si>
    <t>PLENED00000590000000000755325554</t>
  </si>
  <si>
    <t>PLENED00000590000000000755331583</t>
  </si>
  <si>
    <t>PLENED00000590000000000755332507</t>
  </si>
  <si>
    <t>PLENED00000590000000000755330562</t>
  </si>
  <si>
    <t>PLENED00000590000000000755339557</t>
  </si>
  <si>
    <t>PLENED00000590000000000755320546</t>
  </si>
  <si>
    <t>PLENED00000590000000000755322588</t>
  </si>
  <si>
    <t>PLENED00000590000000000755323512</t>
  </si>
  <si>
    <t>Pawłówek</t>
  </si>
  <si>
    <t>PLENED00000590000000000749861561</t>
  </si>
  <si>
    <t>Szkoła Podstawowa</t>
  </si>
  <si>
    <t>PLENED00000590000000000755333528</t>
  </si>
  <si>
    <t>PLENED00000590000000000753958559</t>
  </si>
  <si>
    <t>PLENED00000590000000000753959580</t>
  </si>
  <si>
    <t>PLENED00000590000000000755335570</t>
  </si>
  <si>
    <t>PLENED00000590000000000755336591</t>
  </si>
  <si>
    <t>ENEA S.A.</t>
  </si>
  <si>
    <t>kompleksowa</t>
  </si>
  <si>
    <t>C11oZT</t>
  </si>
  <si>
    <t>ZSPiP Pakosław</t>
  </si>
  <si>
    <t>ZSiP Brody</t>
  </si>
  <si>
    <t>ZSPiP Posadowo</t>
  </si>
  <si>
    <t>Zużycie na rok 2016 (kWh)</t>
  </si>
  <si>
    <t>OŚWIETLENIE DROGOWE</t>
  </si>
  <si>
    <t>Miejsce poboru energii</t>
  </si>
  <si>
    <t>Obecna grupa taryfowa</t>
  </si>
  <si>
    <t>Obecna moc umowna</t>
  </si>
  <si>
    <t>Zabezpieczenia [A]</t>
  </si>
  <si>
    <t>Od</t>
  </si>
  <si>
    <t>Do</t>
  </si>
  <si>
    <t>ul. Magazynowa 6/x</t>
  </si>
  <si>
    <t>PLENED00000590000000000812629556</t>
  </si>
  <si>
    <t>ul. 3 Stycznia 3</t>
  </si>
  <si>
    <t>PLENED00000590000000000812630577</t>
  </si>
  <si>
    <t>ul. 3 Stycznia 3/X</t>
  </si>
  <si>
    <t>PLENED00000590000000000812631598</t>
  </si>
  <si>
    <t>ul. Pniewska 41</t>
  </si>
  <si>
    <t>PLENED00000590000000000812632522</t>
  </si>
  <si>
    <t>ul. Nowotomyska 32</t>
  </si>
  <si>
    <t>PLENED00000590000000000812633543</t>
  </si>
  <si>
    <t>ul. Młyńska 18</t>
  </si>
  <si>
    <t>PLENED00000590000000000812634564</t>
  </si>
  <si>
    <t>ul. Długa</t>
  </si>
  <si>
    <t>PLENED00000590000000000812636509</t>
  </si>
  <si>
    <t>ul. Kamionki 5/X</t>
  </si>
  <si>
    <t>PLENED00000590000000000812637530</t>
  </si>
  <si>
    <t>Brody 1 (stacja tył Akademii)</t>
  </si>
  <si>
    <t>PLENED00000590000000000812938551</t>
  </si>
  <si>
    <t>Brody 16/A</t>
  </si>
  <si>
    <t>PLENED00000590000000000812639572</t>
  </si>
  <si>
    <t>Bródki 1</t>
  </si>
  <si>
    <t>PLENED00000590000000000812640593</t>
  </si>
  <si>
    <t>Chmielinko 1</t>
  </si>
  <si>
    <t>PLENED00000590000000000812641517</t>
  </si>
  <si>
    <t>Chmielinko 29/X</t>
  </si>
  <si>
    <t>PLENED00000590000000000812642538</t>
  </si>
  <si>
    <t>Chmiellinko 71/X</t>
  </si>
  <si>
    <t>PLENED00000590000000000812643559</t>
  </si>
  <si>
    <t>Grońsko 26/X</t>
  </si>
  <si>
    <t>PLENED00000590000000000812644580</t>
  </si>
  <si>
    <t>Grońsko 73/X</t>
  </si>
  <si>
    <t>PLENED00000590000000000812645504</t>
  </si>
  <si>
    <t>Grońsko 87/X</t>
  </si>
  <si>
    <t>PLENED00000590000000000812646525</t>
  </si>
  <si>
    <t>Józefowo 10/X</t>
  </si>
  <si>
    <t>PLENED00000590000000000812647546</t>
  </si>
  <si>
    <t>Konin k/Lwówka 14/a</t>
  </si>
  <si>
    <t>PLENED00000590000000000812650512</t>
  </si>
  <si>
    <t>Komorowo 15/x</t>
  </si>
  <si>
    <t>PLENED00000590000000000812649588</t>
  </si>
  <si>
    <t>Komorowice 12/X</t>
  </si>
  <si>
    <t>C11o</t>
  </si>
  <si>
    <t>PLENED00000590000000000812651533</t>
  </si>
  <si>
    <t>Komorowice 31/x</t>
  </si>
  <si>
    <t>PLENED00000590000000000812652554</t>
  </si>
  <si>
    <t>Linie 20/x</t>
  </si>
  <si>
    <t>PLENED00000590000000000812653575</t>
  </si>
  <si>
    <t>Pakosław 15/x</t>
  </si>
  <si>
    <t>PLENED00000590000000000812654596</t>
  </si>
  <si>
    <t>Pakosław 38/x</t>
  </si>
  <si>
    <t>PLENED00000590000000000812655520</t>
  </si>
  <si>
    <t>Pakosław 43/x</t>
  </si>
  <si>
    <t>PLENED00000590000000000812656541</t>
  </si>
  <si>
    <t>Pakosław 59/x</t>
  </si>
  <si>
    <t>Pakosław 156/X</t>
  </si>
  <si>
    <t>PLENED00000590000000000812657562</t>
  </si>
  <si>
    <t>PLENED00000590000000000812658583</t>
  </si>
  <si>
    <t>Posadowo 4</t>
  </si>
  <si>
    <t>PLENED00000590000000000812659507</t>
  </si>
  <si>
    <t>Pawłówek 2/x</t>
  </si>
  <si>
    <t>PLENED00000590000000000812660528</t>
  </si>
  <si>
    <t>Wymyślanka 16/x</t>
  </si>
  <si>
    <t>PLENED00000590000000000812661549</t>
  </si>
  <si>
    <t>Zygmuntowo 3</t>
  </si>
  <si>
    <t>Zgierzynka 28/x</t>
  </si>
  <si>
    <t>PLENED00000590000000000812662570</t>
  </si>
  <si>
    <t>PLENED00000590000000000812663591</t>
  </si>
  <si>
    <t>Zgierzynka 62/x</t>
  </si>
  <si>
    <t>PLENED00000590000000000812664515</t>
  </si>
  <si>
    <t>Zębowo 77/x</t>
  </si>
  <si>
    <t>PLENED00000590000000000812665536</t>
  </si>
  <si>
    <t>Zębowo 131/x</t>
  </si>
  <si>
    <t>PLENED00000590000000000812666557</t>
  </si>
  <si>
    <t xml:space="preserve">Bródki </t>
  </si>
  <si>
    <t>PLENED00000590000000000812667578</t>
  </si>
  <si>
    <t>Grudzianka 1</t>
  </si>
  <si>
    <t>PLENED00000590000000000812668502</t>
  </si>
  <si>
    <t>Brody 1</t>
  </si>
  <si>
    <t>PLENED00000590000000000812669523</t>
  </si>
  <si>
    <t>Brody 2</t>
  </si>
  <si>
    <t>PLENED00000590000000000812670544</t>
  </si>
  <si>
    <t>Brody 3</t>
  </si>
  <si>
    <t>Brody 4</t>
  </si>
  <si>
    <t>PLENED00000590000000000812671565</t>
  </si>
  <si>
    <t>PLENED00000590000000000812672586</t>
  </si>
  <si>
    <t>Zębowo 15</t>
  </si>
  <si>
    <t>PLENED00000590000000000812673510</t>
  </si>
  <si>
    <t>Zębowo 9a</t>
  </si>
  <si>
    <t>PLENED00000590000000000812674531</t>
  </si>
  <si>
    <t>Zębowo 14</t>
  </si>
  <si>
    <t>PLENED00000590000000000812675552</t>
  </si>
  <si>
    <t>ul. Kamionki i Młyńska</t>
  </si>
  <si>
    <t>PLENED00000590000000000812679539</t>
  </si>
  <si>
    <t>ul. Nowotomyska (Skrzyżowanie drogi krajowej 92 z ul. Nowotomyską)</t>
  </si>
  <si>
    <t>PLENED00000590000000000812680560</t>
  </si>
  <si>
    <t>Mokre Ogrody dz. 460/7</t>
  </si>
  <si>
    <t>PLENED000005900000000001963465634</t>
  </si>
  <si>
    <t>ul. Sczanieckiej 40/X</t>
  </si>
  <si>
    <t>PLENED00000590000000000812635585</t>
  </si>
  <si>
    <t>ul. Grobla 41a</t>
  </si>
  <si>
    <t>PLENED00000590000000000812676573</t>
  </si>
  <si>
    <t>ul. Powstańców WLKP i DK 92</t>
  </si>
  <si>
    <t>ul. Wittmanna i DK 92</t>
  </si>
  <si>
    <t>PLENED00000590000000000812677594</t>
  </si>
  <si>
    <t>PLENED00000590000000000812678518</t>
  </si>
  <si>
    <t>Lipka Wielka</t>
  </si>
  <si>
    <t>C12b</t>
  </si>
  <si>
    <t>PLENED000005900000000001611107592</t>
  </si>
  <si>
    <t>PLENED000005900000000001611108516</t>
  </si>
  <si>
    <t>Władysławowo 67 (Hydrofornia Wiejska)</t>
  </si>
  <si>
    <t>Władysławowo 1 i 2 (oświetlenie uliczne - modernizacja)</t>
  </si>
  <si>
    <t>Władysławowo 3, 4 i 5</t>
  </si>
  <si>
    <t>c11</t>
  </si>
  <si>
    <t>c11o</t>
  </si>
  <si>
    <t>PLENED000005900000000001609771569</t>
  </si>
  <si>
    <t>PLENED000005900000000001609772590</t>
  </si>
  <si>
    <t>PLENED000005900000000001609773514</t>
  </si>
  <si>
    <t>Józefowo Dz.15/1</t>
  </si>
  <si>
    <t>PLENED000005900000000001749417534</t>
  </si>
  <si>
    <t>Chmielinko dz. 339</t>
  </si>
  <si>
    <t>Józefowo dz. 11/4 (mini pompownia ścieków mP-1)</t>
  </si>
  <si>
    <t>Chmielinko dz. 206</t>
  </si>
  <si>
    <t>Chmielinko dz.268</t>
  </si>
  <si>
    <t>PLENED000005900000000001730063530</t>
  </si>
  <si>
    <t>PLENED000005900000000001730081520</t>
  </si>
  <si>
    <t>PLENED000005900000000001755259511</t>
  </si>
  <si>
    <t>PLENED000005900000000001767255518</t>
  </si>
  <si>
    <t>Zgierzynka 59 m 3</t>
  </si>
  <si>
    <t>G12</t>
  </si>
  <si>
    <t>PLENED00000590000000000793329522</t>
  </si>
  <si>
    <t>PLENED00000590000000000705241245</t>
  </si>
  <si>
    <t>c11oZT</t>
  </si>
  <si>
    <t>91827607 zmieniono na 9921022</t>
  </si>
  <si>
    <t>44886360 zmieniono na 11817089</t>
  </si>
  <si>
    <t>2/3</t>
  </si>
  <si>
    <t>32</t>
  </si>
  <si>
    <t>ZSPiP Zębowo</t>
  </si>
  <si>
    <t>OBIEKTY KUBATUROWE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</si>
</sst>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16"/>
      <color theme="1"/>
      <name val="Czcionka tekstu podstawowego"/>
      <family val="2"/>
      <charset val="238"/>
    </font>
    <font>
      <sz val="18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0" fillId="0" borderId="0" xfId="0" applyNumberFormat="1"/>
    <xf numFmtId="3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/>
    <xf numFmtId="3" fontId="4" fillId="4" borderId="0" xfId="0" applyNumberFormat="1" applyFont="1" applyFill="1" applyBorder="1"/>
    <xf numFmtId="3" fontId="6" fillId="0" borderId="0" xfId="0" applyNumberFormat="1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topLeftCell="F1" zoomScale="70" zoomScaleNormal="70" workbookViewId="0">
      <selection activeCell="L9" sqref="L9"/>
    </sheetView>
  </sheetViews>
  <sheetFormatPr defaultRowHeight="14.25"/>
  <cols>
    <col min="1" max="1" width="4.625" customWidth="1"/>
    <col min="2" max="2" width="22.375" customWidth="1"/>
    <col min="3" max="3" width="10.375" bestFit="1" customWidth="1"/>
    <col min="5" max="5" width="12.25" bestFit="1" customWidth="1"/>
    <col min="6" max="6" width="12.75" bestFit="1" customWidth="1"/>
    <col min="7" max="7" width="17.125" bestFit="1" customWidth="1"/>
    <col min="8" max="8" width="14.375" customWidth="1"/>
    <col min="9" max="9" width="11" bestFit="1" customWidth="1"/>
    <col min="10" max="10" width="10.875" customWidth="1"/>
    <col min="13" max="13" width="14" bestFit="1" customWidth="1"/>
    <col min="14" max="14" width="11.75" customWidth="1"/>
    <col min="15" max="15" width="26.5" bestFit="1" customWidth="1"/>
    <col min="16" max="16" width="26.75" customWidth="1"/>
    <col min="20" max="20" width="26.375" bestFit="1" customWidth="1"/>
    <col min="24" max="24" width="9.125" bestFit="1" customWidth="1"/>
    <col min="27" max="27" width="19.25" bestFit="1" customWidth="1"/>
  </cols>
  <sheetData>
    <row r="1" spans="1:27">
      <c r="A1" s="51" t="s">
        <v>325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7" ht="18.75" customHeight="1">
      <c r="A3" s="48" t="s">
        <v>1</v>
      </c>
      <c r="B3" s="48" t="s">
        <v>0</v>
      </c>
      <c r="C3" s="48"/>
      <c r="D3" s="48"/>
      <c r="E3" s="48"/>
      <c r="F3" s="48"/>
      <c r="G3" s="48" t="s">
        <v>2</v>
      </c>
      <c r="H3" s="48" t="s">
        <v>3</v>
      </c>
      <c r="I3" s="48"/>
      <c r="J3" s="48"/>
      <c r="K3" s="48"/>
      <c r="L3" s="48"/>
      <c r="M3" s="2" t="s">
        <v>4</v>
      </c>
      <c r="N3" s="47" t="s">
        <v>5</v>
      </c>
      <c r="O3" s="47" t="s">
        <v>6</v>
      </c>
      <c r="P3" s="47" t="s">
        <v>7</v>
      </c>
      <c r="Q3" s="47" t="s">
        <v>8</v>
      </c>
      <c r="R3" s="47" t="s">
        <v>9</v>
      </c>
      <c r="S3" s="47" t="s">
        <v>10</v>
      </c>
      <c r="T3" s="47" t="s">
        <v>11</v>
      </c>
      <c r="U3" s="48" t="s">
        <v>12</v>
      </c>
      <c r="V3" s="48"/>
      <c r="W3" s="47" t="s">
        <v>180</v>
      </c>
      <c r="X3" s="47"/>
      <c r="Y3" s="47"/>
      <c r="Z3" s="38"/>
    </row>
    <row r="4" spans="1:27">
      <c r="A4" s="48"/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48"/>
      <c r="H4" s="2" t="s">
        <v>16</v>
      </c>
      <c r="I4" s="2" t="s">
        <v>18</v>
      </c>
      <c r="J4" s="2" t="s">
        <v>19</v>
      </c>
      <c r="K4" s="2" t="s">
        <v>15</v>
      </c>
      <c r="L4" s="2" t="s">
        <v>20</v>
      </c>
      <c r="M4" s="2" t="s">
        <v>21</v>
      </c>
      <c r="N4" s="47"/>
      <c r="O4" s="47"/>
      <c r="P4" s="47"/>
      <c r="Q4" s="47"/>
      <c r="R4" s="47"/>
      <c r="S4" s="47"/>
      <c r="T4" s="47"/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39"/>
    </row>
    <row r="5" spans="1:27" ht="22.5">
      <c r="A5" s="10">
        <v>1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30</v>
      </c>
      <c r="I5" s="1" t="s">
        <v>33</v>
      </c>
      <c r="J5" s="1" t="s">
        <v>34</v>
      </c>
      <c r="K5" s="1" t="s">
        <v>29</v>
      </c>
      <c r="L5" s="1" t="s">
        <v>30</v>
      </c>
      <c r="M5" s="1" t="s">
        <v>35</v>
      </c>
      <c r="N5" s="1" t="s">
        <v>37</v>
      </c>
      <c r="O5" s="1" t="s">
        <v>36</v>
      </c>
      <c r="P5" s="4" t="s">
        <v>38</v>
      </c>
      <c r="Q5" s="4" t="s">
        <v>39</v>
      </c>
      <c r="R5" s="4">
        <v>27</v>
      </c>
      <c r="S5" s="4">
        <v>47964667</v>
      </c>
      <c r="T5" s="4" t="s">
        <v>40</v>
      </c>
      <c r="U5" s="11" t="s">
        <v>41</v>
      </c>
      <c r="V5" s="11" t="s">
        <v>42</v>
      </c>
      <c r="W5" s="12">
        <v>3227</v>
      </c>
      <c r="X5" s="12">
        <v>8314</v>
      </c>
      <c r="Y5" s="12">
        <f>W5+X5</f>
        <v>11541</v>
      </c>
      <c r="Z5" s="33"/>
    </row>
    <row r="6" spans="1:27" ht="22.5">
      <c r="A6" s="10">
        <v>2</v>
      </c>
      <c r="B6" s="4" t="s">
        <v>43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44</v>
      </c>
      <c r="H6" s="4" t="s">
        <v>30</v>
      </c>
      <c r="I6" s="4" t="s">
        <v>45</v>
      </c>
      <c r="J6" s="4">
        <v>2</v>
      </c>
      <c r="K6" s="4" t="s">
        <v>29</v>
      </c>
      <c r="L6" s="4" t="s">
        <v>30</v>
      </c>
      <c r="M6" s="4" t="s">
        <v>35</v>
      </c>
      <c r="N6" s="1" t="s">
        <v>37</v>
      </c>
      <c r="O6" s="4" t="s">
        <v>36</v>
      </c>
      <c r="P6" s="4" t="s">
        <v>38</v>
      </c>
      <c r="Q6" s="4" t="s">
        <v>39</v>
      </c>
      <c r="R6" s="4">
        <v>17</v>
      </c>
      <c r="S6" s="4">
        <v>47964674</v>
      </c>
      <c r="T6" s="4" t="s">
        <v>46</v>
      </c>
      <c r="U6" s="15" t="s">
        <v>41</v>
      </c>
      <c r="V6" s="15" t="s">
        <v>42</v>
      </c>
      <c r="W6" s="12">
        <v>11917</v>
      </c>
      <c r="X6" s="12">
        <v>18239</v>
      </c>
      <c r="Y6" s="12">
        <f t="shared" ref="Y6:Y57" si="0">W6+X6</f>
        <v>30156</v>
      </c>
      <c r="Z6" s="33"/>
    </row>
    <row r="7" spans="1:27" ht="22.5">
      <c r="A7" s="10">
        <v>3</v>
      </c>
      <c r="B7" s="4" t="s">
        <v>47</v>
      </c>
      <c r="C7" s="4" t="s">
        <v>48</v>
      </c>
      <c r="D7" s="4" t="s">
        <v>29</v>
      </c>
      <c r="E7" s="4" t="s">
        <v>30</v>
      </c>
      <c r="F7" s="4" t="s">
        <v>49</v>
      </c>
      <c r="G7" s="9" t="s">
        <v>54</v>
      </c>
      <c r="H7" s="4" t="s">
        <v>30</v>
      </c>
      <c r="I7" s="4" t="s">
        <v>51</v>
      </c>
      <c r="J7" s="4">
        <v>9</v>
      </c>
      <c r="K7" s="4" t="s">
        <v>29</v>
      </c>
      <c r="L7" s="4" t="s">
        <v>30</v>
      </c>
      <c r="M7" s="4" t="s">
        <v>35</v>
      </c>
      <c r="N7" s="1" t="s">
        <v>37</v>
      </c>
      <c r="O7" s="4" t="s">
        <v>36</v>
      </c>
      <c r="P7" s="4" t="s">
        <v>38</v>
      </c>
      <c r="Q7" s="4" t="s">
        <v>52</v>
      </c>
      <c r="R7" s="4">
        <v>11</v>
      </c>
      <c r="S7" s="4">
        <v>63028850</v>
      </c>
      <c r="T7" s="4" t="s">
        <v>53</v>
      </c>
      <c r="U7" s="11" t="s">
        <v>41</v>
      </c>
      <c r="V7" s="11" t="s">
        <v>42</v>
      </c>
      <c r="W7" s="12">
        <f>653*6</f>
        <v>3918</v>
      </c>
      <c r="X7" s="11">
        <v>0</v>
      </c>
      <c r="Y7" s="12">
        <f t="shared" si="0"/>
        <v>3918</v>
      </c>
      <c r="Z7" s="33"/>
    </row>
    <row r="8" spans="1:27" ht="22.5">
      <c r="A8" s="10">
        <v>4</v>
      </c>
      <c r="B8" s="4" t="s">
        <v>55</v>
      </c>
      <c r="C8" s="4" t="s">
        <v>56</v>
      </c>
      <c r="D8" s="4" t="s">
        <v>29</v>
      </c>
      <c r="E8" s="4" t="s">
        <v>30</v>
      </c>
      <c r="F8" s="4" t="s">
        <v>57</v>
      </c>
      <c r="G8" s="4" t="s">
        <v>58</v>
      </c>
      <c r="H8" s="4" t="s">
        <v>59</v>
      </c>
      <c r="I8" s="4" t="s">
        <v>60</v>
      </c>
      <c r="J8" s="4">
        <v>21</v>
      </c>
      <c r="K8" s="4" t="s">
        <v>29</v>
      </c>
      <c r="L8" s="4" t="s">
        <v>30</v>
      </c>
      <c r="M8" s="4" t="s">
        <v>35</v>
      </c>
      <c r="N8" s="1" t="s">
        <v>37</v>
      </c>
      <c r="O8" s="4" t="s">
        <v>36</v>
      </c>
      <c r="P8" s="4" t="s">
        <v>38</v>
      </c>
      <c r="Q8" s="4" t="s">
        <v>39</v>
      </c>
      <c r="R8" s="4">
        <v>14</v>
      </c>
      <c r="S8" s="4">
        <v>62336119</v>
      </c>
      <c r="T8" s="4" t="s">
        <v>61</v>
      </c>
      <c r="U8" s="15" t="s">
        <v>41</v>
      </c>
      <c r="V8" s="15" t="s">
        <v>42</v>
      </c>
      <c r="W8" s="12">
        <v>1177</v>
      </c>
      <c r="X8" s="11">
        <v>182</v>
      </c>
      <c r="Y8" s="12">
        <f t="shared" si="0"/>
        <v>1359</v>
      </c>
      <c r="Z8" s="33"/>
    </row>
    <row r="9" spans="1:27" ht="22.5">
      <c r="A9" s="10">
        <v>5</v>
      </c>
      <c r="B9" s="4" t="s">
        <v>55</v>
      </c>
      <c r="C9" s="4" t="s">
        <v>56</v>
      </c>
      <c r="D9" s="4" t="s">
        <v>29</v>
      </c>
      <c r="E9" s="4" t="s">
        <v>30</v>
      </c>
      <c r="F9" s="4" t="s">
        <v>57</v>
      </c>
      <c r="G9" s="4" t="s">
        <v>62</v>
      </c>
      <c r="H9" s="4" t="s">
        <v>30</v>
      </c>
      <c r="I9" s="4" t="s">
        <v>63</v>
      </c>
      <c r="J9" s="36" t="s">
        <v>323</v>
      </c>
      <c r="K9" s="4" t="s">
        <v>29</v>
      </c>
      <c r="L9" s="4" t="s">
        <v>30</v>
      </c>
      <c r="M9" s="4" t="s">
        <v>35</v>
      </c>
      <c r="N9" s="1" t="s">
        <v>37</v>
      </c>
      <c r="O9" s="4" t="s">
        <v>36</v>
      </c>
      <c r="P9" s="4" t="s">
        <v>38</v>
      </c>
      <c r="Q9" s="4" t="s">
        <v>39</v>
      </c>
      <c r="R9" s="4">
        <v>15</v>
      </c>
      <c r="S9" s="4">
        <v>62336009</v>
      </c>
      <c r="T9" s="4" t="s">
        <v>64</v>
      </c>
      <c r="U9" s="11" t="s">
        <v>41</v>
      </c>
      <c r="V9" s="11" t="s">
        <v>42</v>
      </c>
      <c r="W9" s="12">
        <v>11054</v>
      </c>
      <c r="X9" s="12">
        <v>4575</v>
      </c>
      <c r="Y9" s="12">
        <f t="shared" si="0"/>
        <v>15629</v>
      </c>
      <c r="Z9" s="33"/>
      <c r="AA9" s="37"/>
    </row>
    <row r="10" spans="1:27" ht="22.5">
      <c r="A10" s="10">
        <v>6</v>
      </c>
      <c r="B10" s="4" t="s">
        <v>55</v>
      </c>
      <c r="C10" s="4" t="s">
        <v>56</v>
      </c>
      <c r="D10" s="4" t="s">
        <v>29</v>
      </c>
      <c r="E10" s="4" t="s">
        <v>30</v>
      </c>
      <c r="F10" s="4" t="s">
        <v>57</v>
      </c>
      <c r="G10" s="4" t="s">
        <v>62</v>
      </c>
      <c r="H10" s="4" t="s">
        <v>30</v>
      </c>
      <c r="I10" s="4" t="s">
        <v>65</v>
      </c>
      <c r="J10" s="4" t="s">
        <v>66</v>
      </c>
      <c r="K10" s="4" t="s">
        <v>29</v>
      </c>
      <c r="L10" s="4" t="s">
        <v>30</v>
      </c>
      <c r="M10" s="4" t="s">
        <v>35</v>
      </c>
      <c r="N10" s="1" t="s">
        <v>37</v>
      </c>
      <c r="O10" s="4" t="s">
        <v>36</v>
      </c>
      <c r="P10" s="4" t="s">
        <v>38</v>
      </c>
      <c r="Q10" s="4" t="s">
        <v>39</v>
      </c>
      <c r="R10" s="4">
        <v>27</v>
      </c>
      <c r="S10" s="4">
        <v>47964669</v>
      </c>
      <c r="T10" s="4" t="s">
        <v>67</v>
      </c>
      <c r="U10" s="15" t="s">
        <v>41</v>
      </c>
      <c r="V10" s="15" t="s">
        <v>42</v>
      </c>
      <c r="W10" s="12">
        <v>24234</v>
      </c>
      <c r="X10" s="12">
        <v>40512</v>
      </c>
      <c r="Y10" s="12">
        <f t="shared" si="0"/>
        <v>64746</v>
      </c>
      <c r="Z10" s="33"/>
      <c r="AA10" s="7"/>
    </row>
    <row r="11" spans="1:27" ht="45">
      <c r="A11" s="10">
        <v>7</v>
      </c>
      <c r="B11" s="4" t="s">
        <v>68</v>
      </c>
      <c r="C11" s="4" t="s">
        <v>69</v>
      </c>
      <c r="D11" s="4" t="s">
        <v>29</v>
      </c>
      <c r="E11" s="4" t="s">
        <v>30</v>
      </c>
      <c r="F11" s="4" t="s">
        <v>70</v>
      </c>
      <c r="G11" s="4" t="s">
        <v>71</v>
      </c>
      <c r="H11" s="4" t="s">
        <v>72</v>
      </c>
      <c r="I11" s="4" t="s">
        <v>60</v>
      </c>
      <c r="J11" s="4">
        <v>55</v>
      </c>
      <c r="K11" s="4" t="s">
        <v>29</v>
      </c>
      <c r="L11" s="4" t="s">
        <v>30</v>
      </c>
      <c r="M11" s="4" t="s">
        <v>35</v>
      </c>
      <c r="N11" s="1" t="s">
        <v>37</v>
      </c>
      <c r="O11" s="4" t="s">
        <v>36</v>
      </c>
      <c r="P11" s="4" t="s">
        <v>38</v>
      </c>
      <c r="Q11" s="4" t="s">
        <v>39</v>
      </c>
      <c r="R11" s="4">
        <v>3</v>
      </c>
      <c r="S11" s="4">
        <v>80078245</v>
      </c>
      <c r="T11" s="4" t="s">
        <v>73</v>
      </c>
      <c r="U11" s="11" t="s">
        <v>41</v>
      </c>
      <c r="V11" s="11" t="s">
        <v>42</v>
      </c>
      <c r="W11" s="11">
        <f>484*6</f>
        <v>2904</v>
      </c>
      <c r="X11" s="12">
        <v>0</v>
      </c>
      <c r="Y11" s="12">
        <f t="shared" si="0"/>
        <v>2904</v>
      </c>
      <c r="Z11" s="33"/>
    </row>
    <row r="12" spans="1:27" ht="45">
      <c r="A12" s="10">
        <v>8</v>
      </c>
      <c r="B12" s="4" t="s">
        <v>68</v>
      </c>
      <c r="C12" s="4" t="s">
        <v>69</v>
      </c>
      <c r="D12" s="4" t="s">
        <v>29</v>
      </c>
      <c r="E12" s="4" t="s">
        <v>30</v>
      </c>
      <c r="F12" s="4" t="s">
        <v>70</v>
      </c>
      <c r="G12" s="4" t="s">
        <v>74</v>
      </c>
      <c r="H12" s="4" t="s">
        <v>72</v>
      </c>
      <c r="I12" s="4" t="s">
        <v>60</v>
      </c>
      <c r="J12" s="4">
        <v>68</v>
      </c>
      <c r="K12" s="4" t="s">
        <v>29</v>
      </c>
      <c r="L12" s="4" t="s">
        <v>30</v>
      </c>
      <c r="M12" s="4" t="s">
        <v>35</v>
      </c>
      <c r="N12" s="1" t="s">
        <v>37</v>
      </c>
      <c r="O12" s="4" t="s">
        <v>36</v>
      </c>
      <c r="P12" s="4" t="s">
        <v>38</v>
      </c>
      <c r="Q12" s="4" t="s">
        <v>39</v>
      </c>
      <c r="R12" s="4">
        <v>14</v>
      </c>
      <c r="S12" s="4">
        <v>11647114</v>
      </c>
      <c r="T12" s="4" t="s">
        <v>75</v>
      </c>
      <c r="U12" s="15" t="s">
        <v>41</v>
      </c>
      <c r="V12" s="15" t="s">
        <v>42</v>
      </c>
      <c r="W12" s="11">
        <v>0</v>
      </c>
      <c r="X12" s="11">
        <v>0</v>
      </c>
      <c r="Y12" s="12">
        <f t="shared" si="0"/>
        <v>0</v>
      </c>
      <c r="Z12" s="33"/>
    </row>
    <row r="13" spans="1:27" ht="45">
      <c r="A13" s="10">
        <v>9</v>
      </c>
      <c r="B13" s="4" t="s">
        <v>68</v>
      </c>
      <c r="C13" s="4" t="s">
        <v>69</v>
      </c>
      <c r="D13" s="4" t="s">
        <v>29</v>
      </c>
      <c r="E13" s="4" t="s">
        <v>30</v>
      </c>
      <c r="F13" s="4" t="s">
        <v>70</v>
      </c>
      <c r="G13" s="4" t="s">
        <v>71</v>
      </c>
      <c r="H13" s="4" t="s">
        <v>72</v>
      </c>
      <c r="I13" s="4" t="s">
        <v>60</v>
      </c>
      <c r="J13" s="4">
        <v>55</v>
      </c>
      <c r="K13" s="4" t="s">
        <v>29</v>
      </c>
      <c r="L13" s="4" t="s">
        <v>30</v>
      </c>
      <c r="M13" s="4" t="s">
        <v>35</v>
      </c>
      <c r="N13" s="1" t="s">
        <v>37</v>
      </c>
      <c r="O13" s="4" t="s">
        <v>36</v>
      </c>
      <c r="P13" s="4" t="s">
        <v>38</v>
      </c>
      <c r="Q13" s="4" t="s">
        <v>39</v>
      </c>
      <c r="R13" s="4">
        <v>14</v>
      </c>
      <c r="S13" s="4">
        <v>11647110</v>
      </c>
      <c r="T13" s="4" t="s">
        <v>76</v>
      </c>
      <c r="U13" s="11" t="s">
        <v>41</v>
      </c>
      <c r="V13" s="11" t="s">
        <v>42</v>
      </c>
      <c r="W13" s="12">
        <f>1661*6</f>
        <v>9966</v>
      </c>
      <c r="X13" s="12">
        <v>0</v>
      </c>
      <c r="Y13" s="12">
        <f t="shared" si="0"/>
        <v>9966</v>
      </c>
      <c r="Z13" s="33"/>
    </row>
    <row r="14" spans="1:27" ht="45">
      <c r="A14" s="10">
        <v>10</v>
      </c>
      <c r="B14" s="4" t="s">
        <v>68</v>
      </c>
      <c r="C14" s="4" t="s">
        <v>69</v>
      </c>
      <c r="D14" s="4" t="s">
        <v>29</v>
      </c>
      <c r="E14" s="4" t="s">
        <v>30</v>
      </c>
      <c r="F14" s="4" t="s">
        <v>70</v>
      </c>
      <c r="G14" s="4" t="s">
        <v>71</v>
      </c>
      <c r="H14" s="4" t="s">
        <v>72</v>
      </c>
      <c r="I14" s="4" t="s">
        <v>60</v>
      </c>
      <c r="J14" s="4">
        <v>29</v>
      </c>
      <c r="K14" s="4" t="s">
        <v>29</v>
      </c>
      <c r="L14" s="4" t="s">
        <v>30</v>
      </c>
      <c r="M14" s="4" t="s">
        <v>35</v>
      </c>
      <c r="N14" s="1" t="s">
        <v>37</v>
      </c>
      <c r="O14" s="4" t="s">
        <v>36</v>
      </c>
      <c r="P14" s="4" t="s">
        <v>38</v>
      </c>
      <c r="Q14" s="4" t="s">
        <v>39</v>
      </c>
      <c r="R14" s="4">
        <v>11</v>
      </c>
      <c r="S14" s="4">
        <v>11647113</v>
      </c>
      <c r="T14" s="4" t="s">
        <v>77</v>
      </c>
      <c r="U14" s="15" t="s">
        <v>41</v>
      </c>
      <c r="V14" s="15" t="s">
        <v>42</v>
      </c>
      <c r="W14" s="12">
        <f>861*6</f>
        <v>5166</v>
      </c>
      <c r="X14" s="12">
        <v>0</v>
      </c>
      <c r="Y14" s="12">
        <f t="shared" si="0"/>
        <v>5166</v>
      </c>
      <c r="Z14" s="33"/>
    </row>
    <row r="15" spans="1:27" ht="22.5">
      <c r="A15" s="10">
        <v>11</v>
      </c>
      <c r="B15" s="4" t="s">
        <v>78</v>
      </c>
      <c r="C15" s="4" t="s">
        <v>79</v>
      </c>
      <c r="D15" s="4" t="s">
        <v>29</v>
      </c>
      <c r="E15" s="4" t="s">
        <v>30</v>
      </c>
      <c r="F15" s="4" t="s">
        <v>80</v>
      </c>
      <c r="G15" s="4" t="s">
        <v>81</v>
      </c>
      <c r="H15" s="4" t="s">
        <v>82</v>
      </c>
      <c r="I15" s="4" t="s">
        <v>60</v>
      </c>
      <c r="J15" s="4" t="s">
        <v>60</v>
      </c>
      <c r="K15" s="4" t="s">
        <v>29</v>
      </c>
      <c r="L15" s="4" t="s">
        <v>30</v>
      </c>
      <c r="M15" s="4" t="s">
        <v>35</v>
      </c>
      <c r="N15" s="1" t="s">
        <v>37</v>
      </c>
      <c r="O15" s="4" t="s">
        <v>36</v>
      </c>
      <c r="P15" s="4" t="s">
        <v>38</v>
      </c>
      <c r="Q15" s="4" t="s">
        <v>83</v>
      </c>
      <c r="R15" s="4">
        <v>4</v>
      </c>
      <c r="S15" s="4">
        <v>25688952</v>
      </c>
      <c r="T15" s="4" t="s">
        <v>84</v>
      </c>
      <c r="U15" s="11" t="s">
        <v>41</v>
      </c>
      <c r="V15" s="11" t="s">
        <v>42</v>
      </c>
      <c r="W15" s="11">
        <v>10</v>
      </c>
      <c r="X15" s="11">
        <v>0</v>
      </c>
      <c r="Y15" s="12">
        <f t="shared" si="0"/>
        <v>10</v>
      </c>
      <c r="Z15" s="33"/>
    </row>
    <row r="16" spans="1:27" ht="22.5">
      <c r="A16" s="10">
        <v>12</v>
      </c>
      <c r="B16" s="4" t="s">
        <v>85</v>
      </c>
      <c r="C16" s="4" t="s">
        <v>86</v>
      </c>
      <c r="D16" s="4" t="s">
        <v>29</v>
      </c>
      <c r="E16" s="4" t="s">
        <v>30</v>
      </c>
      <c r="F16" s="4" t="s">
        <v>87</v>
      </c>
      <c r="G16" s="4" t="s">
        <v>88</v>
      </c>
      <c r="H16" s="4" t="s">
        <v>30</v>
      </c>
      <c r="I16" s="4" t="s">
        <v>33</v>
      </c>
      <c r="J16" s="4">
        <v>1</v>
      </c>
      <c r="K16" s="4" t="s">
        <v>29</v>
      </c>
      <c r="L16" s="4" t="s">
        <v>30</v>
      </c>
      <c r="M16" s="4" t="s">
        <v>35</v>
      </c>
      <c r="N16" s="1" t="s">
        <v>37</v>
      </c>
      <c r="O16" s="4" t="s">
        <v>36</v>
      </c>
      <c r="P16" s="4" t="s">
        <v>38</v>
      </c>
      <c r="Q16" s="4" t="s">
        <v>89</v>
      </c>
      <c r="R16" s="4">
        <v>65</v>
      </c>
      <c r="S16" s="4">
        <v>96863022</v>
      </c>
      <c r="T16" s="4" t="s">
        <v>90</v>
      </c>
      <c r="U16" s="15" t="s">
        <v>41</v>
      </c>
      <c r="V16" s="15" t="s">
        <v>42</v>
      </c>
      <c r="W16" s="12">
        <v>121484</v>
      </c>
      <c r="X16" s="11">
        <v>0</v>
      </c>
      <c r="Y16" s="12">
        <f t="shared" si="0"/>
        <v>121484</v>
      </c>
      <c r="Z16" s="33"/>
    </row>
    <row r="17" spans="1:26" ht="22.5">
      <c r="A17" s="10">
        <v>13</v>
      </c>
      <c r="B17" s="4" t="s">
        <v>91</v>
      </c>
      <c r="C17" s="4" t="s">
        <v>92</v>
      </c>
      <c r="D17" s="4" t="s">
        <v>29</v>
      </c>
      <c r="E17" s="4" t="s">
        <v>30</v>
      </c>
      <c r="F17" s="4" t="s">
        <v>93</v>
      </c>
      <c r="G17" s="4" t="s">
        <v>94</v>
      </c>
      <c r="H17" s="4" t="s">
        <v>95</v>
      </c>
      <c r="I17" s="4" t="s">
        <v>60</v>
      </c>
      <c r="J17" s="4" t="s">
        <v>96</v>
      </c>
      <c r="K17" s="4" t="s">
        <v>29</v>
      </c>
      <c r="L17" s="4" t="s">
        <v>30</v>
      </c>
      <c r="M17" s="4" t="s">
        <v>35</v>
      </c>
      <c r="N17" s="1" t="s">
        <v>37</v>
      </c>
      <c r="O17" s="4" t="s">
        <v>36</v>
      </c>
      <c r="P17" s="4" t="s">
        <v>38</v>
      </c>
      <c r="Q17" s="4" t="s">
        <v>52</v>
      </c>
      <c r="R17" s="4">
        <v>14</v>
      </c>
      <c r="S17" s="4">
        <v>7876715</v>
      </c>
      <c r="T17" s="4" t="s">
        <v>97</v>
      </c>
      <c r="U17" s="11" t="s">
        <v>41</v>
      </c>
      <c r="V17" s="11" t="s">
        <v>42</v>
      </c>
      <c r="W17" s="11">
        <v>10</v>
      </c>
      <c r="X17" s="11">
        <v>0</v>
      </c>
      <c r="Y17" s="12">
        <f t="shared" si="0"/>
        <v>10</v>
      </c>
      <c r="Z17" s="33"/>
    </row>
    <row r="18" spans="1:26" ht="22.5">
      <c r="A18" s="10">
        <v>14</v>
      </c>
      <c r="B18" s="4" t="s">
        <v>91</v>
      </c>
      <c r="C18" s="4" t="s">
        <v>92</v>
      </c>
      <c r="D18" s="4" t="s">
        <v>29</v>
      </c>
      <c r="E18" s="4" t="s">
        <v>30</v>
      </c>
      <c r="F18" s="4" t="s">
        <v>93</v>
      </c>
      <c r="G18" s="4" t="s">
        <v>98</v>
      </c>
      <c r="H18" s="4" t="s">
        <v>99</v>
      </c>
      <c r="I18" s="4" t="s">
        <v>60</v>
      </c>
      <c r="J18" s="4">
        <v>16</v>
      </c>
      <c r="K18" s="4" t="s">
        <v>29</v>
      </c>
      <c r="L18" s="4" t="s">
        <v>30</v>
      </c>
      <c r="M18" s="4" t="s">
        <v>35</v>
      </c>
      <c r="N18" s="1" t="s">
        <v>37</v>
      </c>
      <c r="O18" s="4" t="s">
        <v>36</v>
      </c>
      <c r="P18" s="4" t="s">
        <v>38</v>
      </c>
      <c r="Q18" s="4" t="s">
        <v>39</v>
      </c>
      <c r="R18" s="4">
        <v>4</v>
      </c>
      <c r="S18" s="4">
        <v>99012009</v>
      </c>
      <c r="T18" s="4" t="s">
        <v>100</v>
      </c>
      <c r="U18" s="15" t="s">
        <v>41</v>
      </c>
      <c r="V18" s="15" t="s">
        <v>42</v>
      </c>
      <c r="W18" s="11">
        <v>996</v>
      </c>
      <c r="X18" s="11">
        <v>0</v>
      </c>
      <c r="Y18" s="12">
        <f t="shared" si="0"/>
        <v>996</v>
      </c>
      <c r="Z18" s="33"/>
    </row>
    <row r="19" spans="1:26" ht="22.5">
      <c r="A19" s="10">
        <v>15</v>
      </c>
      <c r="B19" s="4" t="s">
        <v>91</v>
      </c>
      <c r="C19" s="4" t="s">
        <v>92</v>
      </c>
      <c r="D19" s="4" t="s">
        <v>29</v>
      </c>
      <c r="E19" s="4" t="s">
        <v>30</v>
      </c>
      <c r="F19" s="4" t="s">
        <v>93</v>
      </c>
      <c r="G19" s="4" t="s">
        <v>101</v>
      </c>
      <c r="H19" s="4" t="s">
        <v>102</v>
      </c>
      <c r="I19" s="4" t="s">
        <v>60</v>
      </c>
      <c r="J19" s="4" t="s">
        <v>103</v>
      </c>
      <c r="K19" s="4" t="s">
        <v>29</v>
      </c>
      <c r="L19" s="4" t="s">
        <v>30</v>
      </c>
      <c r="M19" s="4" t="s">
        <v>35</v>
      </c>
      <c r="N19" s="1" t="s">
        <v>37</v>
      </c>
      <c r="O19" s="4" t="s">
        <v>36</v>
      </c>
      <c r="P19" s="4" t="s">
        <v>38</v>
      </c>
      <c r="Q19" s="4" t="s">
        <v>39</v>
      </c>
      <c r="R19" s="4">
        <v>15</v>
      </c>
      <c r="S19" s="4">
        <v>92789558</v>
      </c>
      <c r="T19" s="4" t="s">
        <v>104</v>
      </c>
      <c r="U19" s="11" t="s">
        <v>41</v>
      </c>
      <c r="V19" s="11" t="s">
        <v>42</v>
      </c>
      <c r="W19" s="11">
        <v>788</v>
      </c>
      <c r="X19" s="11">
        <v>0</v>
      </c>
      <c r="Y19" s="12">
        <f t="shared" si="0"/>
        <v>788</v>
      </c>
      <c r="Z19" s="33"/>
    </row>
    <row r="20" spans="1:26" ht="22.5">
      <c r="A20" s="10">
        <v>16</v>
      </c>
      <c r="B20" s="4" t="s">
        <v>91</v>
      </c>
      <c r="C20" s="4" t="s">
        <v>92</v>
      </c>
      <c r="D20" s="4" t="s">
        <v>29</v>
      </c>
      <c r="E20" s="4" t="s">
        <v>30</v>
      </c>
      <c r="F20" s="4" t="s">
        <v>93</v>
      </c>
      <c r="G20" s="4" t="s">
        <v>105</v>
      </c>
      <c r="H20" s="4" t="s">
        <v>106</v>
      </c>
      <c r="I20" s="4" t="s">
        <v>60</v>
      </c>
      <c r="J20" s="4" t="s">
        <v>107</v>
      </c>
      <c r="K20" s="4" t="s">
        <v>29</v>
      </c>
      <c r="L20" s="4" t="s">
        <v>30</v>
      </c>
      <c r="M20" s="4" t="s">
        <v>35</v>
      </c>
      <c r="N20" s="1" t="s">
        <v>37</v>
      </c>
      <c r="O20" s="4" t="s">
        <v>36</v>
      </c>
      <c r="P20" s="4" t="s">
        <v>38</v>
      </c>
      <c r="Q20" s="4" t="s">
        <v>52</v>
      </c>
      <c r="R20" s="4">
        <v>14</v>
      </c>
      <c r="S20" s="4">
        <v>8619183</v>
      </c>
      <c r="T20" s="4" t="s">
        <v>108</v>
      </c>
      <c r="U20" s="15" t="s">
        <v>41</v>
      </c>
      <c r="V20" s="15" t="s">
        <v>42</v>
      </c>
      <c r="W20" s="12">
        <v>6228</v>
      </c>
      <c r="X20" s="11">
        <v>0</v>
      </c>
      <c r="Y20" s="12">
        <f t="shared" si="0"/>
        <v>6228</v>
      </c>
      <c r="Z20" s="33"/>
    </row>
    <row r="21" spans="1:26" ht="22.5">
      <c r="A21" s="10">
        <v>17</v>
      </c>
      <c r="B21" s="4" t="s">
        <v>91</v>
      </c>
      <c r="C21" s="4" t="s">
        <v>92</v>
      </c>
      <c r="D21" s="4" t="s">
        <v>29</v>
      </c>
      <c r="E21" s="4" t="s">
        <v>30</v>
      </c>
      <c r="F21" s="4" t="s">
        <v>93</v>
      </c>
      <c r="G21" s="4" t="s">
        <v>109</v>
      </c>
      <c r="H21" s="4" t="s">
        <v>59</v>
      </c>
      <c r="I21" s="4" t="s">
        <v>60</v>
      </c>
      <c r="J21" s="4" t="s">
        <v>110</v>
      </c>
      <c r="K21" s="4" t="s">
        <v>29</v>
      </c>
      <c r="L21" s="4" t="s">
        <v>30</v>
      </c>
      <c r="M21" s="4" t="s">
        <v>35</v>
      </c>
      <c r="N21" s="1" t="s">
        <v>37</v>
      </c>
      <c r="O21" s="4" t="s">
        <v>36</v>
      </c>
      <c r="P21" s="4" t="s">
        <v>38</v>
      </c>
      <c r="Q21" s="4" t="s">
        <v>39</v>
      </c>
      <c r="R21" s="4">
        <v>11</v>
      </c>
      <c r="S21" s="4">
        <v>2721293</v>
      </c>
      <c r="T21" s="4" t="s">
        <v>111</v>
      </c>
      <c r="U21" s="11" t="s">
        <v>41</v>
      </c>
      <c r="V21" s="11" t="s">
        <v>42</v>
      </c>
      <c r="W21" s="11">
        <v>300</v>
      </c>
      <c r="X21" s="11">
        <v>0</v>
      </c>
      <c r="Y21" s="12">
        <f t="shared" si="0"/>
        <v>300</v>
      </c>
      <c r="Z21" s="33"/>
    </row>
    <row r="22" spans="1:26" ht="22.5">
      <c r="A22" s="10">
        <v>18</v>
      </c>
      <c r="B22" s="4" t="s">
        <v>91</v>
      </c>
      <c r="C22" s="4" t="s">
        <v>92</v>
      </c>
      <c r="D22" s="4" t="s">
        <v>29</v>
      </c>
      <c r="E22" s="4" t="s">
        <v>30</v>
      </c>
      <c r="F22" s="4" t="s">
        <v>93</v>
      </c>
      <c r="G22" s="4" t="s">
        <v>98</v>
      </c>
      <c r="H22" s="4" t="s">
        <v>112</v>
      </c>
      <c r="I22" s="4" t="s">
        <v>60</v>
      </c>
      <c r="J22" s="4" t="s">
        <v>113</v>
      </c>
      <c r="K22" s="4" t="s">
        <v>29</v>
      </c>
      <c r="L22" s="4" t="s">
        <v>30</v>
      </c>
      <c r="M22" s="4" t="s">
        <v>35</v>
      </c>
      <c r="N22" s="1" t="s">
        <v>37</v>
      </c>
      <c r="O22" s="4" t="s">
        <v>36</v>
      </c>
      <c r="P22" s="4" t="s">
        <v>38</v>
      </c>
      <c r="Q22" s="4" t="s">
        <v>39</v>
      </c>
      <c r="R22" s="4">
        <v>4</v>
      </c>
      <c r="S22" s="4">
        <v>8460</v>
      </c>
      <c r="T22" s="4" t="s">
        <v>114</v>
      </c>
      <c r="U22" s="15" t="s">
        <v>41</v>
      </c>
      <c r="V22" s="15" t="s">
        <v>42</v>
      </c>
      <c r="W22" s="11">
        <v>1116</v>
      </c>
      <c r="X22" s="11">
        <v>0</v>
      </c>
      <c r="Y22" s="12">
        <f t="shared" si="0"/>
        <v>1116</v>
      </c>
      <c r="Z22" s="33"/>
    </row>
    <row r="23" spans="1:26" ht="22.5">
      <c r="A23" s="10">
        <v>19</v>
      </c>
      <c r="B23" s="4" t="s">
        <v>91</v>
      </c>
      <c r="C23" s="4" t="s">
        <v>92</v>
      </c>
      <c r="D23" s="4" t="s">
        <v>29</v>
      </c>
      <c r="E23" s="4" t="s">
        <v>30</v>
      </c>
      <c r="F23" s="4" t="s">
        <v>93</v>
      </c>
      <c r="G23" s="4" t="s">
        <v>98</v>
      </c>
      <c r="H23" s="4" t="s">
        <v>115</v>
      </c>
      <c r="I23" s="4" t="s">
        <v>60</v>
      </c>
      <c r="J23" s="4" t="s">
        <v>116</v>
      </c>
      <c r="K23" s="4" t="s">
        <v>29</v>
      </c>
      <c r="L23" s="4" t="s">
        <v>30</v>
      </c>
      <c r="M23" s="4" t="s">
        <v>35</v>
      </c>
      <c r="N23" s="1" t="s">
        <v>37</v>
      </c>
      <c r="O23" s="4" t="s">
        <v>36</v>
      </c>
      <c r="P23" s="4" t="s">
        <v>38</v>
      </c>
      <c r="Q23" s="4" t="s">
        <v>39</v>
      </c>
      <c r="R23" s="4">
        <v>14</v>
      </c>
      <c r="S23" s="4">
        <v>91812491</v>
      </c>
      <c r="T23" s="4" t="s">
        <v>117</v>
      </c>
      <c r="U23" s="11" t="s">
        <v>41</v>
      </c>
      <c r="V23" s="11" t="s">
        <v>42</v>
      </c>
      <c r="W23" s="11">
        <v>24</v>
      </c>
      <c r="X23" s="11">
        <v>0</v>
      </c>
      <c r="Y23" s="12">
        <f t="shared" si="0"/>
        <v>24</v>
      </c>
      <c r="Z23" s="33"/>
    </row>
    <row r="24" spans="1:26" ht="22.5">
      <c r="A24" s="10">
        <v>20</v>
      </c>
      <c r="B24" s="4" t="s">
        <v>91</v>
      </c>
      <c r="C24" s="4" t="s">
        <v>92</v>
      </c>
      <c r="D24" s="4" t="s">
        <v>29</v>
      </c>
      <c r="E24" s="4" t="s">
        <v>30</v>
      </c>
      <c r="F24" s="4" t="s">
        <v>93</v>
      </c>
      <c r="G24" s="4" t="s">
        <v>98</v>
      </c>
      <c r="H24" s="4" t="s">
        <v>118</v>
      </c>
      <c r="I24" s="4" t="s">
        <v>60</v>
      </c>
      <c r="J24" s="4" t="s">
        <v>119</v>
      </c>
      <c r="K24" s="4" t="s">
        <v>29</v>
      </c>
      <c r="L24" s="4" t="s">
        <v>30</v>
      </c>
      <c r="M24" s="4" t="s">
        <v>35</v>
      </c>
      <c r="N24" s="1" t="s">
        <v>37</v>
      </c>
      <c r="O24" s="4" t="s">
        <v>36</v>
      </c>
      <c r="P24" s="4" t="s">
        <v>38</v>
      </c>
      <c r="Q24" s="4" t="s">
        <v>39</v>
      </c>
      <c r="R24" s="4">
        <v>17</v>
      </c>
      <c r="S24" s="4">
        <v>47400226</v>
      </c>
      <c r="T24" s="4" t="s">
        <v>120</v>
      </c>
      <c r="U24" s="15" t="s">
        <v>41</v>
      </c>
      <c r="V24" s="15" t="s">
        <v>42</v>
      </c>
      <c r="W24" s="12">
        <v>2736</v>
      </c>
      <c r="X24" s="11">
        <v>0</v>
      </c>
      <c r="Y24" s="12">
        <f t="shared" si="0"/>
        <v>2736</v>
      </c>
      <c r="Z24" s="33"/>
    </row>
    <row r="25" spans="1:26" ht="33.75">
      <c r="A25" s="10">
        <v>21</v>
      </c>
      <c r="B25" s="4" t="s">
        <v>91</v>
      </c>
      <c r="C25" s="4" t="s">
        <v>92</v>
      </c>
      <c r="D25" s="4" t="s">
        <v>29</v>
      </c>
      <c r="E25" s="4" t="s">
        <v>30</v>
      </c>
      <c r="F25" s="4" t="s">
        <v>93</v>
      </c>
      <c r="G25" s="4" t="s">
        <v>121</v>
      </c>
      <c r="H25" s="4" t="s">
        <v>95</v>
      </c>
      <c r="I25" s="4" t="s">
        <v>60</v>
      </c>
      <c r="J25" s="4">
        <v>20</v>
      </c>
      <c r="K25" s="4" t="s">
        <v>29</v>
      </c>
      <c r="L25" s="4" t="s">
        <v>30</v>
      </c>
      <c r="M25" s="4" t="s">
        <v>35</v>
      </c>
      <c r="N25" s="1" t="s">
        <v>37</v>
      </c>
      <c r="O25" s="4" t="s">
        <v>36</v>
      </c>
      <c r="P25" s="4" t="s">
        <v>38</v>
      </c>
      <c r="Q25" s="4" t="s">
        <v>39</v>
      </c>
      <c r="R25" s="4">
        <v>11</v>
      </c>
      <c r="S25" s="4" t="s">
        <v>321</v>
      </c>
      <c r="T25" s="4" t="s">
        <v>122</v>
      </c>
      <c r="U25" s="11" t="s">
        <v>41</v>
      </c>
      <c r="V25" s="11" t="s">
        <v>42</v>
      </c>
      <c r="W25" s="11">
        <v>894</v>
      </c>
      <c r="X25" s="11">
        <v>0</v>
      </c>
      <c r="Y25" s="12">
        <f t="shared" si="0"/>
        <v>894</v>
      </c>
      <c r="Z25" s="33"/>
    </row>
    <row r="26" spans="1:26" ht="22.5">
      <c r="A26" s="10">
        <v>22</v>
      </c>
      <c r="B26" s="4" t="s">
        <v>91</v>
      </c>
      <c r="C26" s="4" t="s">
        <v>92</v>
      </c>
      <c r="D26" s="4" t="s">
        <v>29</v>
      </c>
      <c r="E26" s="4" t="s">
        <v>30</v>
      </c>
      <c r="F26" s="4" t="s">
        <v>93</v>
      </c>
      <c r="G26" s="4" t="s">
        <v>60</v>
      </c>
      <c r="H26" s="4" t="s">
        <v>102</v>
      </c>
      <c r="I26" s="4" t="s">
        <v>60</v>
      </c>
      <c r="J26" s="4" t="s">
        <v>123</v>
      </c>
      <c r="K26" s="4" t="s">
        <v>29</v>
      </c>
      <c r="L26" s="4" t="s">
        <v>30</v>
      </c>
      <c r="M26" s="4" t="s">
        <v>35</v>
      </c>
      <c r="N26" s="1" t="s">
        <v>37</v>
      </c>
      <c r="O26" s="4" t="s">
        <v>36</v>
      </c>
      <c r="P26" s="4" t="s">
        <v>38</v>
      </c>
      <c r="Q26" s="4" t="s">
        <v>39</v>
      </c>
      <c r="R26" s="4">
        <v>15</v>
      </c>
      <c r="S26" s="4">
        <v>89124201</v>
      </c>
      <c r="T26" s="4" t="s">
        <v>124</v>
      </c>
      <c r="U26" s="15" t="s">
        <v>41</v>
      </c>
      <c r="V26" s="15" t="s">
        <v>42</v>
      </c>
      <c r="W26" s="11">
        <v>0</v>
      </c>
      <c r="X26" s="11">
        <v>0</v>
      </c>
      <c r="Y26" s="12">
        <f t="shared" si="0"/>
        <v>0</v>
      </c>
      <c r="Z26" s="33"/>
    </row>
    <row r="27" spans="1:26" ht="22.5">
      <c r="A27" s="10">
        <v>23</v>
      </c>
      <c r="B27" s="4" t="s">
        <v>91</v>
      </c>
      <c r="C27" s="4" t="s">
        <v>92</v>
      </c>
      <c r="D27" s="4" t="s">
        <v>29</v>
      </c>
      <c r="E27" s="4" t="s">
        <v>30</v>
      </c>
      <c r="F27" s="4" t="s">
        <v>93</v>
      </c>
      <c r="G27" s="4" t="s">
        <v>125</v>
      </c>
      <c r="H27" s="4" t="s">
        <v>118</v>
      </c>
      <c r="I27" s="4" t="s">
        <v>60</v>
      </c>
      <c r="J27" s="4" t="s">
        <v>60</v>
      </c>
      <c r="K27" s="4" t="s">
        <v>29</v>
      </c>
      <c r="L27" s="4" t="s">
        <v>30</v>
      </c>
      <c r="M27" s="4" t="s">
        <v>35</v>
      </c>
      <c r="N27" s="1" t="s">
        <v>37</v>
      </c>
      <c r="O27" s="4" t="s">
        <v>36</v>
      </c>
      <c r="P27" s="4" t="s">
        <v>38</v>
      </c>
      <c r="Q27" s="4" t="s">
        <v>39</v>
      </c>
      <c r="R27" s="4">
        <v>11</v>
      </c>
      <c r="S27" s="4">
        <v>10355114</v>
      </c>
      <c r="T27" s="4" t="s">
        <v>126</v>
      </c>
      <c r="U27" s="11" t="s">
        <v>41</v>
      </c>
      <c r="V27" s="11" t="s">
        <v>42</v>
      </c>
      <c r="W27" s="11">
        <v>168</v>
      </c>
      <c r="X27" s="11">
        <v>0</v>
      </c>
      <c r="Y27" s="12">
        <f t="shared" si="0"/>
        <v>168</v>
      </c>
      <c r="Z27" s="33"/>
    </row>
    <row r="28" spans="1:26" ht="22.5">
      <c r="A28" s="10">
        <v>24</v>
      </c>
      <c r="B28" s="4" t="s">
        <v>91</v>
      </c>
      <c r="C28" s="4" t="s">
        <v>92</v>
      </c>
      <c r="D28" s="4" t="s">
        <v>29</v>
      </c>
      <c r="E28" s="4" t="s">
        <v>30</v>
      </c>
      <c r="F28" s="4" t="s">
        <v>93</v>
      </c>
      <c r="G28" s="4" t="s">
        <v>109</v>
      </c>
      <c r="H28" s="4" t="s">
        <v>118</v>
      </c>
      <c r="I28" s="4" t="s">
        <v>60</v>
      </c>
      <c r="J28" s="4" t="s">
        <v>127</v>
      </c>
      <c r="K28" s="4" t="s">
        <v>29</v>
      </c>
      <c r="L28" s="4" t="s">
        <v>30</v>
      </c>
      <c r="M28" s="4" t="s">
        <v>35</v>
      </c>
      <c r="N28" s="1" t="s">
        <v>37</v>
      </c>
      <c r="O28" s="4" t="s">
        <v>36</v>
      </c>
      <c r="P28" s="4" t="s">
        <v>38</v>
      </c>
      <c r="Q28" s="4" t="s">
        <v>39</v>
      </c>
      <c r="R28" s="4">
        <v>9</v>
      </c>
      <c r="S28" s="4">
        <v>9878133</v>
      </c>
      <c r="T28" s="4" t="s">
        <v>128</v>
      </c>
      <c r="U28" s="15" t="s">
        <v>41</v>
      </c>
      <c r="V28" s="15" t="s">
        <v>42</v>
      </c>
      <c r="W28" s="11">
        <v>612</v>
      </c>
      <c r="X28" s="11">
        <v>0</v>
      </c>
      <c r="Y28" s="12">
        <f t="shared" si="0"/>
        <v>612</v>
      </c>
      <c r="Z28" s="33"/>
    </row>
    <row r="29" spans="1:26" ht="22.5">
      <c r="A29" s="10">
        <v>25</v>
      </c>
      <c r="B29" s="4" t="s">
        <v>91</v>
      </c>
      <c r="C29" s="4" t="s">
        <v>92</v>
      </c>
      <c r="D29" s="4" t="s">
        <v>29</v>
      </c>
      <c r="E29" s="4" t="s">
        <v>30</v>
      </c>
      <c r="F29" s="4" t="s">
        <v>93</v>
      </c>
      <c r="G29" s="4" t="s">
        <v>105</v>
      </c>
      <c r="H29" s="4" t="s">
        <v>129</v>
      </c>
      <c r="I29" s="4" t="s">
        <v>60</v>
      </c>
      <c r="J29" s="4" t="s">
        <v>60</v>
      </c>
      <c r="K29" s="4" t="s">
        <v>29</v>
      </c>
      <c r="L29" s="4" t="s">
        <v>30</v>
      </c>
      <c r="M29" s="4" t="s">
        <v>35</v>
      </c>
      <c r="N29" s="1" t="s">
        <v>37</v>
      </c>
      <c r="O29" s="4" t="s">
        <v>36</v>
      </c>
      <c r="P29" s="4" t="s">
        <v>38</v>
      </c>
      <c r="Q29" s="4" t="s">
        <v>52</v>
      </c>
      <c r="R29" s="4">
        <v>11</v>
      </c>
      <c r="S29" s="4">
        <v>11682877</v>
      </c>
      <c r="T29" s="4" t="s">
        <v>130</v>
      </c>
      <c r="U29" s="11" t="s">
        <v>41</v>
      </c>
      <c r="V29" s="11" t="s">
        <v>42</v>
      </c>
      <c r="W29" s="11">
        <v>722</v>
      </c>
      <c r="X29" s="11">
        <v>0</v>
      </c>
      <c r="Y29" s="12">
        <f t="shared" si="0"/>
        <v>722</v>
      </c>
      <c r="Z29" s="33"/>
    </row>
    <row r="30" spans="1:26" ht="22.5">
      <c r="A30" s="10">
        <v>26</v>
      </c>
      <c r="B30" s="4" t="s">
        <v>91</v>
      </c>
      <c r="C30" s="4" t="s">
        <v>92</v>
      </c>
      <c r="D30" s="4" t="s">
        <v>29</v>
      </c>
      <c r="E30" s="4" t="s">
        <v>30</v>
      </c>
      <c r="F30" s="4" t="s">
        <v>93</v>
      </c>
      <c r="G30" s="4" t="s">
        <v>131</v>
      </c>
      <c r="H30" s="4" t="s">
        <v>132</v>
      </c>
      <c r="I30" s="4" t="s">
        <v>60</v>
      </c>
      <c r="J30" s="4" t="s">
        <v>60</v>
      </c>
      <c r="K30" s="4" t="s">
        <v>29</v>
      </c>
      <c r="L30" s="4" t="s">
        <v>30</v>
      </c>
      <c r="M30" s="4" t="s">
        <v>35</v>
      </c>
      <c r="N30" s="1" t="s">
        <v>37</v>
      </c>
      <c r="O30" s="4" t="s">
        <v>36</v>
      </c>
      <c r="P30" s="4" t="s">
        <v>38</v>
      </c>
      <c r="Q30" s="4" t="s">
        <v>52</v>
      </c>
      <c r="R30" s="4">
        <v>5</v>
      </c>
      <c r="S30" s="4">
        <v>25464596</v>
      </c>
      <c r="T30" s="4" t="s">
        <v>133</v>
      </c>
      <c r="U30" s="15" t="s">
        <v>41</v>
      </c>
      <c r="V30" s="15" t="s">
        <v>42</v>
      </c>
      <c r="W30" s="11">
        <v>471</v>
      </c>
      <c r="X30" s="11">
        <v>0</v>
      </c>
      <c r="Y30" s="12">
        <f t="shared" si="0"/>
        <v>471</v>
      </c>
      <c r="Z30" s="33"/>
    </row>
    <row r="31" spans="1:26" ht="22.5">
      <c r="A31" s="10">
        <v>27</v>
      </c>
      <c r="B31" s="4" t="s">
        <v>91</v>
      </c>
      <c r="C31" s="4" t="s">
        <v>92</v>
      </c>
      <c r="D31" s="4" t="s">
        <v>29</v>
      </c>
      <c r="E31" s="4" t="s">
        <v>30</v>
      </c>
      <c r="F31" s="4" t="s">
        <v>93</v>
      </c>
      <c r="G31" s="4" t="s">
        <v>105</v>
      </c>
      <c r="H31" s="4" t="s">
        <v>134</v>
      </c>
      <c r="I31" s="4" t="s">
        <v>60</v>
      </c>
      <c r="J31" s="4">
        <v>1</v>
      </c>
      <c r="K31" s="4" t="s">
        <v>29</v>
      </c>
      <c r="L31" s="4" t="s">
        <v>30</v>
      </c>
      <c r="M31" s="4" t="s">
        <v>35</v>
      </c>
      <c r="N31" s="1" t="s">
        <v>37</v>
      </c>
      <c r="O31" s="4" t="s">
        <v>36</v>
      </c>
      <c r="P31" s="4" t="s">
        <v>38</v>
      </c>
      <c r="Q31" s="4" t="s">
        <v>52</v>
      </c>
      <c r="R31" s="4">
        <v>4</v>
      </c>
      <c r="S31" s="4">
        <v>24256343</v>
      </c>
      <c r="T31" s="4" t="s">
        <v>135</v>
      </c>
      <c r="U31" s="11" t="s">
        <v>41</v>
      </c>
      <c r="V31" s="11" t="s">
        <v>42</v>
      </c>
      <c r="W31" s="11">
        <v>10</v>
      </c>
      <c r="X31" s="11">
        <v>0</v>
      </c>
      <c r="Y31" s="35">
        <f t="shared" si="0"/>
        <v>10</v>
      </c>
      <c r="Z31" s="34"/>
    </row>
    <row r="32" spans="1:26" ht="22.5">
      <c r="A32" s="10">
        <v>28</v>
      </c>
      <c r="B32" s="4" t="s">
        <v>91</v>
      </c>
      <c r="C32" s="4" t="s">
        <v>92</v>
      </c>
      <c r="D32" s="4" t="s">
        <v>29</v>
      </c>
      <c r="E32" s="4" t="s">
        <v>30</v>
      </c>
      <c r="F32" s="4" t="s">
        <v>93</v>
      </c>
      <c r="G32" s="4" t="s">
        <v>105</v>
      </c>
      <c r="H32" s="4" t="s">
        <v>30</v>
      </c>
      <c r="I32" s="4" t="s">
        <v>136</v>
      </c>
      <c r="J32" s="4" t="s">
        <v>60</v>
      </c>
      <c r="K32" s="4" t="s">
        <v>29</v>
      </c>
      <c r="L32" s="4" t="s">
        <v>30</v>
      </c>
      <c r="M32" s="4" t="s">
        <v>35</v>
      </c>
      <c r="N32" s="1" t="s">
        <v>37</v>
      </c>
      <c r="O32" s="4" t="s">
        <v>36</v>
      </c>
      <c r="P32" s="4" t="s">
        <v>38</v>
      </c>
      <c r="Q32" s="4" t="s">
        <v>52</v>
      </c>
      <c r="R32" s="4">
        <v>11</v>
      </c>
      <c r="S32" s="4">
        <v>11423511</v>
      </c>
      <c r="T32" s="4" t="s">
        <v>137</v>
      </c>
      <c r="U32" s="15" t="s">
        <v>41</v>
      </c>
      <c r="V32" s="15" t="s">
        <v>42</v>
      </c>
      <c r="W32" s="11">
        <v>402</v>
      </c>
      <c r="X32" s="11">
        <v>0</v>
      </c>
      <c r="Y32" s="35">
        <f t="shared" si="0"/>
        <v>402</v>
      </c>
      <c r="Z32" s="34"/>
    </row>
    <row r="33" spans="1:26" ht="22.5">
      <c r="A33" s="10">
        <v>29</v>
      </c>
      <c r="B33" s="4" t="s">
        <v>91</v>
      </c>
      <c r="C33" s="4" t="s">
        <v>92</v>
      </c>
      <c r="D33" s="4" t="s">
        <v>29</v>
      </c>
      <c r="E33" s="4" t="s">
        <v>30</v>
      </c>
      <c r="F33" s="4" t="s">
        <v>93</v>
      </c>
      <c r="G33" s="4" t="s">
        <v>138</v>
      </c>
      <c r="H33" s="4" t="s">
        <v>72</v>
      </c>
      <c r="I33" s="4" t="s">
        <v>60</v>
      </c>
      <c r="J33" s="4">
        <v>130</v>
      </c>
      <c r="K33" s="4" t="s">
        <v>29</v>
      </c>
      <c r="L33" s="4" t="s">
        <v>30</v>
      </c>
      <c r="M33" s="4" t="s">
        <v>35</v>
      </c>
      <c r="N33" s="1" t="s">
        <v>37</v>
      </c>
      <c r="O33" s="4" t="s">
        <v>36</v>
      </c>
      <c r="P33" s="4" t="s">
        <v>38</v>
      </c>
      <c r="Q33" s="4" t="s">
        <v>39</v>
      </c>
      <c r="R33" s="4">
        <v>4</v>
      </c>
      <c r="S33" s="4">
        <v>25237046</v>
      </c>
      <c r="T33" s="4" t="s">
        <v>139</v>
      </c>
      <c r="U33" s="11" t="s">
        <v>41</v>
      </c>
      <c r="V33" s="11" t="s">
        <v>42</v>
      </c>
      <c r="W33" s="11">
        <v>59</v>
      </c>
      <c r="X33" s="11">
        <v>0</v>
      </c>
      <c r="Y33" s="12">
        <f t="shared" si="0"/>
        <v>59</v>
      </c>
      <c r="Z33" s="33"/>
    </row>
    <row r="34" spans="1:26" ht="22.5">
      <c r="A34" s="10">
        <v>30</v>
      </c>
      <c r="B34" s="4" t="s">
        <v>91</v>
      </c>
      <c r="C34" s="4" t="s">
        <v>92</v>
      </c>
      <c r="D34" s="4" t="s">
        <v>29</v>
      </c>
      <c r="E34" s="4" t="s">
        <v>30</v>
      </c>
      <c r="F34" s="4" t="s">
        <v>93</v>
      </c>
      <c r="G34" s="4" t="s">
        <v>109</v>
      </c>
      <c r="H34" s="4" t="s">
        <v>72</v>
      </c>
      <c r="I34" s="4" t="s">
        <v>60</v>
      </c>
      <c r="J34" s="4">
        <v>43</v>
      </c>
      <c r="K34" s="4" t="s">
        <v>29</v>
      </c>
      <c r="L34" s="4" t="s">
        <v>30</v>
      </c>
      <c r="M34" s="4" t="s">
        <v>35</v>
      </c>
      <c r="N34" s="1" t="s">
        <v>37</v>
      </c>
      <c r="O34" s="4" t="s">
        <v>36</v>
      </c>
      <c r="P34" s="4" t="s">
        <v>38</v>
      </c>
      <c r="Q34" s="4" t="s">
        <v>39</v>
      </c>
      <c r="R34" s="4">
        <v>11</v>
      </c>
      <c r="S34" s="4">
        <v>47356711</v>
      </c>
      <c r="T34" s="4" t="s">
        <v>140</v>
      </c>
      <c r="U34" s="15" t="s">
        <v>41</v>
      </c>
      <c r="V34" s="15" t="s">
        <v>42</v>
      </c>
      <c r="W34" s="11">
        <v>668</v>
      </c>
      <c r="X34" s="11">
        <v>0</v>
      </c>
      <c r="Y34" s="12">
        <f t="shared" si="0"/>
        <v>668</v>
      </c>
      <c r="Z34" s="33"/>
    </row>
    <row r="35" spans="1:26" ht="22.5">
      <c r="A35" s="10">
        <v>31</v>
      </c>
      <c r="B35" s="4" t="s">
        <v>91</v>
      </c>
      <c r="C35" s="4" t="s">
        <v>92</v>
      </c>
      <c r="D35" s="4" t="s">
        <v>29</v>
      </c>
      <c r="E35" s="4" t="s">
        <v>30</v>
      </c>
      <c r="F35" s="4" t="s">
        <v>93</v>
      </c>
      <c r="G35" s="4" t="s">
        <v>105</v>
      </c>
      <c r="H35" s="4" t="s">
        <v>141</v>
      </c>
      <c r="I35" s="4" t="s">
        <v>60</v>
      </c>
      <c r="J35" s="4" t="s">
        <v>142</v>
      </c>
      <c r="K35" s="4" t="s">
        <v>29</v>
      </c>
      <c r="L35" s="4" t="s">
        <v>30</v>
      </c>
      <c r="M35" s="4" t="s">
        <v>35</v>
      </c>
      <c r="N35" s="1" t="s">
        <v>37</v>
      </c>
      <c r="O35" s="4" t="s">
        <v>36</v>
      </c>
      <c r="P35" s="4" t="s">
        <v>38</v>
      </c>
      <c r="Q35" s="4" t="s">
        <v>39</v>
      </c>
      <c r="R35" s="4">
        <v>11</v>
      </c>
      <c r="S35" s="4">
        <v>7758519</v>
      </c>
      <c r="T35" s="4" t="s">
        <v>143</v>
      </c>
      <c r="U35" s="11" t="s">
        <v>41</v>
      </c>
      <c r="V35" s="11" t="s">
        <v>42</v>
      </c>
      <c r="W35" s="11">
        <v>300</v>
      </c>
      <c r="X35" s="11">
        <v>0</v>
      </c>
      <c r="Y35" s="12">
        <f t="shared" si="0"/>
        <v>300</v>
      </c>
      <c r="Z35" s="33"/>
    </row>
    <row r="36" spans="1:26" ht="22.5">
      <c r="A36" s="10">
        <v>32</v>
      </c>
      <c r="B36" s="4" t="s">
        <v>91</v>
      </c>
      <c r="C36" s="4" t="s">
        <v>92</v>
      </c>
      <c r="D36" s="4" t="s">
        <v>29</v>
      </c>
      <c r="E36" s="4" t="s">
        <v>30</v>
      </c>
      <c r="F36" s="4" t="s">
        <v>93</v>
      </c>
      <c r="G36" s="4" t="s">
        <v>138</v>
      </c>
      <c r="H36" s="4" t="s">
        <v>30</v>
      </c>
      <c r="I36" s="4" t="s">
        <v>45</v>
      </c>
      <c r="J36" s="36" t="s">
        <v>322</v>
      </c>
      <c r="K36" s="4" t="s">
        <v>29</v>
      </c>
      <c r="L36" s="4" t="s">
        <v>30</v>
      </c>
      <c r="M36" s="4" t="s">
        <v>35</v>
      </c>
      <c r="N36" s="1" t="s">
        <v>37</v>
      </c>
      <c r="O36" s="4" t="s">
        <v>36</v>
      </c>
      <c r="P36" s="4" t="s">
        <v>38</v>
      </c>
      <c r="Q36" s="4" t="s">
        <v>39</v>
      </c>
      <c r="R36" s="4">
        <v>15</v>
      </c>
      <c r="S36" s="4">
        <v>9610474</v>
      </c>
      <c r="T36" s="4" t="s">
        <v>144</v>
      </c>
      <c r="U36" s="15" t="s">
        <v>41</v>
      </c>
      <c r="V36" s="15" t="s">
        <v>42</v>
      </c>
      <c r="W36" s="12">
        <v>2274</v>
      </c>
      <c r="X36" s="11">
        <v>0</v>
      </c>
      <c r="Y36" s="12">
        <f t="shared" si="0"/>
        <v>2274</v>
      </c>
      <c r="Z36" s="33"/>
    </row>
    <row r="37" spans="1:26" ht="22.5">
      <c r="A37" s="10">
        <v>33</v>
      </c>
      <c r="B37" s="4" t="s">
        <v>91</v>
      </c>
      <c r="C37" s="4" t="s">
        <v>92</v>
      </c>
      <c r="D37" s="4" t="s">
        <v>29</v>
      </c>
      <c r="E37" s="4" t="s">
        <v>30</v>
      </c>
      <c r="F37" s="4" t="s">
        <v>93</v>
      </c>
      <c r="G37" s="4" t="s">
        <v>105</v>
      </c>
      <c r="H37" s="4" t="s">
        <v>30</v>
      </c>
      <c r="I37" s="4" t="s">
        <v>51</v>
      </c>
      <c r="J37" s="4">
        <v>2</v>
      </c>
      <c r="K37" s="4" t="s">
        <v>29</v>
      </c>
      <c r="L37" s="4" t="s">
        <v>30</v>
      </c>
      <c r="M37" s="4" t="s">
        <v>35</v>
      </c>
      <c r="N37" s="1" t="s">
        <v>37</v>
      </c>
      <c r="O37" s="4" t="s">
        <v>36</v>
      </c>
      <c r="P37" s="4" t="s">
        <v>38</v>
      </c>
      <c r="Q37" s="4" t="s">
        <v>39</v>
      </c>
      <c r="R37" s="4">
        <v>15</v>
      </c>
      <c r="S37" s="4">
        <v>90919676</v>
      </c>
      <c r="T37" s="4" t="s">
        <v>145</v>
      </c>
      <c r="U37" s="11" t="s">
        <v>41</v>
      </c>
      <c r="V37" s="11" t="s">
        <v>42</v>
      </c>
      <c r="W37" s="12">
        <v>30240</v>
      </c>
      <c r="X37" s="11">
        <v>0</v>
      </c>
      <c r="Y37" s="12">
        <f t="shared" si="0"/>
        <v>30240</v>
      </c>
      <c r="Z37" s="33"/>
    </row>
    <row r="38" spans="1:26" ht="22.5">
      <c r="A38" s="10">
        <v>34</v>
      </c>
      <c r="B38" s="4" t="s">
        <v>91</v>
      </c>
      <c r="C38" s="4" t="s">
        <v>92</v>
      </c>
      <c r="D38" s="4" t="s">
        <v>29</v>
      </c>
      <c r="E38" s="4" t="s">
        <v>30</v>
      </c>
      <c r="F38" s="4" t="s">
        <v>93</v>
      </c>
      <c r="G38" s="4" t="s">
        <v>146</v>
      </c>
      <c r="H38" s="4" t="s">
        <v>30</v>
      </c>
      <c r="I38" s="4" t="s">
        <v>136</v>
      </c>
      <c r="J38" s="4">
        <v>20</v>
      </c>
      <c r="K38" s="4" t="s">
        <v>29</v>
      </c>
      <c r="L38" s="4" t="s">
        <v>30</v>
      </c>
      <c r="M38" s="4" t="s">
        <v>35</v>
      </c>
      <c r="N38" s="1" t="s">
        <v>37</v>
      </c>
      <c r="O38" s="4" t="s">
        <v>36</v>
      </c>
      <c r="P38" s="4" t="s">
        <v>38</v>
      </c>
      <c r="Q38" s="4" t="s">
        <v>39</v>
      </c>
      <c r="R38" s="4">
        <v>11</v>
      </c>
      <c r="S38" s="4">
        <v>90915751</v>
      </c>
      <c r="T38" s="4" t="s">
        <v>147</v>
      </c>
      <c r="U38" s="15" t="s">
        <v>41</v>
      </c>
      <c r="V38" s="15" t="s">
        <v>42</v>
      </c>
      <c r="W38" s="11">
        <v>1086</v>
      </c>
      <c r="X38" s="11">
        <v>0</v>
      </c>
      <c r="Y38" s="12">
        <f t="shared" si="0"/>
        <v>1086</v>
      </c>
      <c r="Z38" s="33"/>
    </row>
    <row r="39" spans="1:26" ht="33.75">
      <c r="A39" s="10">
        <v>35</v>
      </c>
      <c r="B39" s="4" t="s">
        <v>91</v>
      </c>
      <c r="C39" s="4" t="s">
        <v>92</v>
      </c>
      <c r="D39" s="4" t="s">
        <v>29</v>
      </c>
      <c r="E39" s="4" t="s">
        <v>30</v>
      </c>
      <c r="F39" s="4" t="s">
        <v>93</v>
      </c>
      <c r="G39" s="4" t="s">
        <v>105</v>
      </c>
      <c r="H39" s="4" t="s">
        <v>30</v>
      </c>
      <c r="I39" s="4" t="s">
        <v>148</v>
      </c>
      <c r="J39" s="4" t="s">
        <v>149</v>
      </c>
      <c r="K39" s="4" t="s">
        <v>29</v>
      </c>
      <c r="L39" s="4" t="s">
        <v>30</v>
      </c>
      <c r="M39" s="4" t="s">
        <v>35</v>
      </c>
      <c r="N39" s="1" t="s">
        <v>37</v>
      </c>
      <c r="O39" s="4" t="s">
        <v>36</v>
      </c>
      <c r="P39" s="4" t="s">
        <v>38</v>
      </c>
      <c r="Q39" s="4" t="s">
        <v>52</v>
      </c>
      <c r="R39" s="4">
        <v>17</v>
      </c>
      <c r="S39" s="4" t="s">
        <v>320</v>
      </c>
      <c r="T39" s="4" t="s">
        <v>150</v>
      </c>
      <c r="U39" s="11" t="s">
        <v>41</v>
      </c>
      <c r="V39" s="11" t="s">
        <v>42</v>
      </c>
      <c r="W39" s="12">
        <v>3167</v>
      </c>
      <c r="X39" s="11">
        <v>0</v>
      </c>
      <c r="Y39" s="12">
        <f t="shared" si="0"/>
        <v>3167</v>
      </c>
      <c r="Z39" s="33"/>
    </row>
    <row r="40" spans="1:26" ht="22.5">
      <c r="A40" s="10">
        <v>36</v>
      </c>
      <c r="B40" s="4" t="s">
        <v>91</v>
      </c>
      <c r="C40" s="4" t="s">
        <v>92</v>
      </c>
      <c r="D40" s="4" t="s">
        <v>29</v>
      </c>
      <c r="E40" s="4" t="s">
        <v>30</v>
      </c>
      <c r="F40" s="4" t="s">
        <v>93</v>
      </c>
      <c r="G40" s="4" t="s">
        <v>98</v>
      </c>
      <c r="H40" s="4" t="s">
        <v>151</v>
      </c>
      <c r="I40" s="4" t="s">
        <v>60</v>
      </c>
      <c r="J40" s="4" t="s">
        <v>60</v>
      </c>
      <c r="K40" s="4" t="s">
        <v>29</v>
      </c>
      <c r="L40" s="4" t="s">
        <v>30</v>
      </c>
      <c r="M40" s="4" t="s">
        <v>35</v>
      </c>
      <c r="N40" s="1" t="s">
        <v>37</v>
      </c>
      <c r="O40" s="4" t="s">
        <v>36</v>
      </c>
      <c r="P40" s="4" t="s">
        <v>38</v>
      </c>
      <c r="Q40" s="4" t="s">
        <v>39</v>
      </c>
      <c r="R40" s="4">
        <v>11</v>
      </c>
      <c r="S40" s="4">
        <v>8504587</v>
      </c>
      <c r="T40" s="4" t="s">
        <v>152</v>
      </c>
      <c r="U40" s="15" t="s">
        <v>41</v>
      </c>
      <c r="V40" s="15" t="s">
        <v>42</v>
      </c>
      <c r="W40" s="11">
        <v>4320</v>
      </c>
      <c r="X40" s="11">
        <v>0</v>
      </c>
      <c r="Y40" s="12">
        <f t="shared" si="0"/>
        <v>4320</v>
      </c>
      <c r="Z40" s="33"/>
    </row>
    <row r="41" spans="1:26" ht="22.5">
      <c r="A41" s="10">
        <v>37</v>
      </c>
      <c r="B41" s="5" t="s">
        <v>153</v>
      </c>
      <c r="C41" s="5" t="s">
        <v>92</v>
      </c>
      <c r="D41" s="5" t="s">
        <v>29</v>
      </c>
      <c r="E41" s="5" t="s">
        <v>30</v>
      </c>
      <c r="F41" s="5" t="s">
        <v>154</v>
      </c>
      <c r="G41" s="5" t="s">
        <v>105</v>
      </c>
      <c r="H41" s="4" t="s">
        <v>50</v>
      </c>
      <c r="I41" s="5" t="s">
        <v>51</v>
      </c>
      <c r="J41" s="5">
        <v>9</v>
      </c>
      <c r="K41" s="5" t="s">
        <v>29</v>
      </c>
      <c r="L41" s="5" t="s">
        <v>30</v>
      </c>
      <c r="M41" s="4" t="s">
        <v>35</v>
      </c>
      <c r="N41" s="1" t="s">
        <v>37</v>
      </c>
      <c r="O41" s="5" t="s">
        <v>36</v>
      </c>
      <c r="P41" s="4" t="s">
        <v>38</v>
      </c>
      <c r="Q41" s="5" t="s">
        <v>52</v>
      </c>
      <c r="R41" s="5">
        <v>15</v>
      </c>
      <c r="S41" s="5">
        <v>7872663</v>
      </c>
      <c r="T41" s="5" t="s">
        <v>155</v>
      </c>
      <c r="U41" s="11" t="s">
        <v>41</v>
      </c>
      <c r="V41" s="11" t="s">
        <v>42</v>
      </c>
      <c r="W41" s="8">
        <v>2222</v>
      </c>
      <c r="X41" s="6">
        <v>0</v>
      </c>
      <c r="Y41" s="12">
        <f t="shared" si="0"/>
        <v>2222</v>
      </c>
      <c r="Z41" s="33"/>
    </row>
    <row r="42" spans="1:26" ht="22.5">
      <c r="A42" s="10">
        <v>38</v>
      </c>
      <c r="B42" s="13" t="s">
        <v>153</v>
      </c>
      <c r="C42" s="13" t="s">
        <v>92</v>
      </c>
      <c r="D42" s="13" t="s">
        <v>29</v>
      </c>
      <c r="E42" s="13" t="s">
        <v>30</v>
      </c>
      <c r="F42" s="13" t="s">
        <v>154</v>
      </c>
      <c r="G42" s="13" t="s">
        <v>105</v>
      </c>
      <c r="H42" s="4" t="s">
        <v>50</v>
      </c>
      <c r="I42" s="5" t="s">
        <v>51</v>
      </c>
      <c r="J42" s="5">
        <v>9</v>
      </c>
      <c r="K42" s="5" t="s">
        <v>29</v>
      </c>
      <c r="L42" s="5" t="s">
        <v>30</v>
      </c>
      <c r="M42" s="4" t="s">
        <v>35</v>
      </c>
      <c r="N42" s="1" t="s">
        <v>37</v>
      </c>
      <c r="O42" s="5" t="s">
        <v>36</v>
      </c>
      <c r="P42" s="4" t="s">
        <v>38</v>
      </c>
      <c r="Q42" s="5" t="s">
        <v>52</v>
      </c>
      <c r="R42" s="5">
        <v>15</v>
      </c>
      <c r="S42" s="5">
        <v>10179747</v>
      </c>
      <c r="T42" s="5" t="s">
        <v>156</v>
      </c>
      <c r="U42" s="15" t="s">
        <v>41</v>
      </c>
      <c r="V42" s="15" t="s">
        <v>42</v>
      </c>
      <c r="W42" s="8">
        <v>56043</v>
      </c>
      <c r="X42" s="6">
        <v>0</v>
      </c>
      <c r="Y42" s="12">
        <f t="shared" si="0"/>
        <v>56043</v>
      </c>
      <c r="Z42" s="33"/>
    </row>
    <row r="43" spans="1:26" ht="22.5">
      <c r="A43" s="10">
        <v>39</v>
      </c>
      <c r="B43" s="13" t="s">
        <v>153</v>
      </c>
      <c r="C43" s="13" t="s">
        <v>92</v>
      </c>
      <c r="D43" s="13" t="s">
        <v>29</v>
      </c>
      <c r="E43" s="13" t="s">
        <v>30</v>
      </c>
      <c r="F43" s="13" t="s">
        <v>154</v>
      </c>
      <c r="G43" s="13" t="s">
        <v>105</v>
      </c>
      <c r="H43" s="4" t="s">
        <v>50</v>
      </c>
      <c r="I43" s="5" t="s">
        <v>51</v>
      </c>
      <c r="J43" s="5">
        <v>9</v>
      </c>
      <c r="K43" s="5" t="s">
        <v>29</v>
      </c>
      <c r="L43" s="5" t="s">
        <v>30</v>
      </c>
      <c r="M43" s="4" t="s">
        <v>35</v>
      </c>
      <c r="N43" s="1" t="s">
        <v>37</v>
      </c>
      <c r="O43" s="5" t="s">
        <v>36</v>
      </c>
      <c r="P43" s="4" t="s">
        <v>38</v>
      </c>
      <c r="Q43" s="5" t="s">
        <v>52</v>
      </c>
      <c r="R43" s="5">
        <v>15</v>
      </c>
      <c r="S43" s="5">
        <v>9058385</v>
      </c>
      <c r="T43" s="5" t="s">
        <v>157</v>
      </c>
      <c r="U43" s="11" t="s">
        <v>41</v>
      </c>
      <c r="V43" s="11" t="s">
        <v>42</v>
      </c>
      <c r="W43" s="8">
        <v>9506</v>
      </c>
      <c r="X43" s="6">
        <v>0</v>
      </c>
      <c r="Y43" s="12">
        <f t="shared" si="0"/>
        <v>9506</v>
      </c>
      <c r="Z43" s="33"/>
    </row>
    <row r="44" spans="1:26" ht="22.5">
      <c r="A44" s="10">
        <v>40</v>
      </c>
      <c r="B44" s="4" t="s">
        <v>153</v>
      </c>
      <c r="C44" s="4" t="s">
        <v>92</v>
      </c>
      <c r="D44" s="4" t="s">
        <v>29</v>
      </c>
      <c r="E44" s="4" t="s">
        <v>30</v>
      </c>
      <c r="F44" s="4" t="s">
        <v>154</v>
      </c>
      <c r="G44" s="4" t="s">
        <v>105</v>
      </c>
      <c r="H44" s="4" t="s">
        <v>106</v>
      </c>
      <c r="I44" s="4" t="s">
        <v>60</v>
      </c>
      <c r="J44" s="4">
        <v>25</v>
      </c>
      <c r="K44" s="4" t="s">
        <v>29</v>
      </c>
      <c r="L44" s="4" t="s">
        <v>30</v>
      </c>
      <c r="M44" s="4" t="s">
        <v>35</v>
      </c>
      <c r="N44" s="1" t="s">
        <v>37</v>
      </c>
      <c r="O44" s="4" t="s">
        <v>36</v>
      </c>
      <c r="P44" s="4" t="s">
        <v>38</v>
      </c>
      <c r="Q44" s="4" t="s">
        <v>39</v>
      </c>
      <c r="R44" s="4">
        <v>27</v>
      </c>
      <c r="S44" s="4">
        <v>62394219</v>
      </c>
      <c r="T44" s="4" t="s">
        <v>158</v>
      </c>
      <c r="U44" s="15" t="s">
        <v>41</v>
      </c>
      <c r="V44" s="15" t="s">
        <v>42</v>
      </c>
      <c r="W44" s="12">
        <v>3212</v>
      </c>
      <c r="X44" s="12">
        <v>2555</v>
      </c>
      <c r="Y44" s="12">
        <f t="shared" si="0"/>
        <v>5767</v>
      </c>
      <c r="Z44" s="33"/>
    </row>
    <row r="45" spans="1:26" ht="22.5">
      <c r="A45" s="10">
        <v>41</v>
      </c>
      <c r="B45" s="13" t="s">
        <v>153</v>
      </c>
      <c r="C45" s="13" t="s">
        <v>92</v>
      </c>
      <c r="D45" s="13" t="s">
        <v>29</v>
      </c>
      <c r="E45" s="13" t="s">
        <v>30</v>
      </c>
      <c r="F45" s="13" t="s">
        <v>154</v>
      </c>
      <c r="G45" s="13" t="s">
        <v>105</v>
      </c>
      <c r="H45" s="4" t="s">
        <v>177</v>
      </c>
      <c r="I45" s="13" t="s">
        <v>60</v>
      </c>
      <c r="J45" s="13">
        <v>152</v>
      </c>
      <c r="K45" s="13" t="s">
        <v>29</v>
      </c>
      <c r="L45" s="13" t="s">
        <v>30</v>
      </c>
      <c r="M45" s="14" t="s">
        <v>35</v>
      </c>
      <c r="N45" s="1" t="s">
        <v>37</v>
      </c>
      <c r="O45" s="13" t="s">
        <v>36</v>
      </c>
      <c r="P45" s="4" t="s">
        <v>38</v>
      </c>
      <c r="Q45" s="13" t="s">
        <v>52</v>
      </c>
      <c r="R45" s="13">
        <v>11</v>
      </c>
      <c r="S45" s="13">
        <v>10073763</v>
      </c>
      <c r="T45" s="13" t="s">
        <v>159</v>
      </c>
      <c r="U45" s="11" t="s">
        <v>41</v>
      </c>
      <c r="V45" s="11" t="s">
        <v>42</v>
      </c>
      <c r="W45" s="6">
        <v>10</v>
      </c>
      <c r="X45" s="6">
        <v>0</v>
      </c>
      <c r="Y45" s="12">
        <f t="shared" si="0"/>
        <v>10</v>
      </c>
      <c r="Z45" s="33"/>
    </row>
    <row r="46" spans="1:26" ht="22.5">
      <c r="A46" s="10">
        <v>42</v>
      </c>
      <c r="B46" s="13" t="s">
        <v>153</v>
      </c>
      <c r="C46" s="13" t="s">
        <v>92</v>
      </c>
      <c r="D46" s="13" t="s">
        <v>29</v>
      </c>
      <c r="E46" s="13" t="s">
        <v>30</v>
      </c>
      <c r="F46" s="13" t="s">
        <v>154</v>
      </c>
      <c r="G46" s="13" t="s">
        <v>105</v>
      </c>
      <c r="H46" s="4" t="s">
        <v>177</v>
      </c>
      <c r="I46" s="13" t="s">
        <v>60</v>
      </c>
      <c r="J46" s="13">
        <v>152</v>
      </c>
      <c r="K46" s="13" t="s">
        <v>29</v>
      </c>
      <c r="L46" s="13" t="s">
        <v>30</v>
      </c>
      <c r="M46" s="14" t="s">
        <v>35</v>
      </c>
      <c r="N46" s="1" t="s">
        <v>37</v>
      </c>
      <c r="O46" s="13" t="s">
        <v>36</v>
      </c>
      <c r="P46" s="4" t="s">
        <v>38</v>
      </c>
      <c r="Q46" s="13" t="s">
        <v>52</v>
      </c>
      <c r="R46" s="13">
        <v>15</v>
      </c>
      <c r="S46" s="13">
        <v>9826225</v>
      </c>
      <c r="T46" s="13" t="s">
        <v>160</v>
      </c>
      <c r="U46" s="15" t="s">
        <v>41</v>
      </c>
      <c r="V46" s="15" t="s">
        <v>42</v>
      </c>
      <c r="W46" s="8">
        <v>52324</v>
      </c>
      <c r="X46" s="6">
        <v>0</v>
      </c>
      <c r="Y46" s="12">
        <f t="shared" si="0"/>
        <v>52324</v>
      </c>
      <c r="Z46" s="33"/>
    </row>
    <row r="47" spans="1:26" ht="22.5">
      <c r="A47" s="10">
        <v>43</v>
      </c>
      <c r="B47" s="13" t="s">
        <v>153</v>
      </c>
      <c r="C47" s="13" t="s">
        <v>92</v>
      </c>
      <c r="D47" s="13" t="s">
        <v>29</v>
      </c>
      <c r="E47" s="13" t="s">
        <v>30</v>
      </c>
      <c r="F47" s="13" t="s">
        <v>154</v>
      </c>
      <c r="G47" s="13" t="s">
        <v>105</v>
      </c>
      <c r="H47" s="4" t="s">
        <v>177</v>
      </c>
      <c r="I47" s="13" t="s">
        <v>60</v>
      </c>
      <c r="J47" s="13">
        <v>152</v>
      </c>
      <c r="K47" s="13" t="s">
        <v>29</v>
      </c>
      <c r="L47" s="13" t="s">
        <v>30</v>
      </c>
      <c r="M47" s="14" t="s">
        <v>35</v>
      </c>
      <c r="N47" s="1" t="s">
        <v>37</v>
      </c>
      <c r="O47" s="13" t="s">
        <v>36</v>
      </c>
      <c r="P47" s="4" t="s">
        <v>38</v>
      </c>
      <c r="Q47" s="13" t="s">
        <v>83</v>
      </c>
      <c r="R47" s="13">
        <v>4</v>
      </c>
      <c r="S47" s="13">
        <v>30044080</v>
      </c>
      <c r="T47" s="13" t="s">
        <v>161</v>
      </c>
      <c r="U47" s="11" t="s">
        <v>41</v>
      </c>
      <c r="V47" s="11" t="s">
        <v>42</v>
      </c>
      <c r="W47" s="8">
        <v>1278</v>
      </c>
      <c r="X47" s="6">
        <v>0</v>
      </c>
      <c r="Y47" s="12">
        <f t="shared" si="0"/>
        <v>1278</v>
      </c>
      <c r="Z47" s="33"/>
    </row>
    <row r="48" spans="1:26" ht="22.5">
      <c r="A48" s="10">
        <v>44</v>
      </c>
      <c r="B48" s="4" t="s">
        <v>153</v>
      </c>
      <c r="C48" s="4" t="s">
        <v>92</v>
      </c>
      <c r="D48" s="4" t="s">
        <v>29</v>
      </c>
      <c r="E48" s="4" t="s">
        <v>30</v>
      </c>
      <c r="F48" s="4" t="s">
        <v>154</v>
      </c>
      <c r="G48" s="4" t="s">
        <v>105</v>
      </c>
      <c r="H48" s="4" t="s">
        <v>106</v>
      </c>
      <c r="I48" s="4" t="s">
        <v>60</v>
      </c>
      <c r="J48" s="4">
        <v>25</v>
      </c>
      <c r="K48" s="4" t="s">
        <v>29</v>
      </c>
      <c r="L48" s="4" t="s">
        <v>30</v>
      </c>
      <c r="M48" s="4" t="s">
        <v>35</v>
      </c>
      <c r="N48" s="1" t="s">
        <v>37</v>
      </c>
      <c r="O48" s="4" t="s">
        <v>36</v>
      </c>
      <c r="P48" s="4" t="s">
        <v>38</v>
      </c>
      <c r="Q48" s="4" t="s">
        <v>83</v>
      </c>
      <c r="R48" s="4">
        <v>4</v>
      </c>
      <c r="S48" s="4">
        <v>25692236</v>
      </c>
      <c r="T48" s="4" t="s">
        <v>162</v>
      </c>
      <c r="U48" s="15" t="s">
        <v>41</v>
      </c>
      <c r="V48" s="15" t="s">
        <v>42</v>
      </c>
      <c r="W48" s="11">
        <v>6</v>
      </c>
      <c r="X48" s="11">
        <v>0</v>
      </c>
      <c r="Y48" s="12">
        <f t="shared" si="0"/>
        <v>6</v>
      </c>
      <c r="Z48" s="33"/>
    </row>
    <row r="49" spans="1:28" ht="22.5">
      <c r="A49" s="10">
        <v>45</v>
      </c>
      <c r="B49" s="5" t="s">
        <v>153</v>
      </c>
      <c r="C49" s="5" t="s">
        <v>92</v>
      </c>
      <c r="D49" s="5" t="s">
        <v>29</v>
      </c>
      <c r="E49" s="5" t="s">
        <v>30</v>
      </c>
      <c r="F49" s="5" t="s">
        <v>154</v>
      </c>
      <c r="G49" s="5" t="s">
        <v>105</v>
      </c>
      <c r="H49" s="4" t="s">
        <v>178</v>
      </c>
      <c r="I49" s="13" t="s">
        <v>60</v>
      </c>
      <c r="J49" s="13">
        <v>1</v>
      </c>
      <c r="K49" s="13" t="s">
        <v>29</v>
      </c>
      <c r="L49" s="13" t="s">
        <v>30</v>
      </c>
      <c r="M49" s="14" t="s">
        <v>35</v>
      </c>
      <c r="N49" s="1" t="s">
        <v>37</v>
      </c>
      <c r="O49" s="13" t="s">
        <v>36</v>
      </c>
      <c r="P49" s="4" t="s">
        <v>38</v>
      </c>
      <c r="Q49" s="13" t="s">
        <v>83</v>
      </c>
      <c r="R49" s="13">
        <v>4</v>
      </c>
      <c r="S49" s="13">
        <v>83000020</v>
      </c>
      <c r="T49" s="13" t="s">
        <v>163</v>
      </c>
      <c r="U49" s="11" t="s">
        <v>41</v>
      </c>
      <c r="V49" s="11" t="s">
        <v>42</v>
      </c>
      <c r="W49" s="6">
        <v>0</v>
      </c>
      <c r="X49" s="6">
        <v>0</v>
      </c>
      <c r="Y49" s="12">
        <f t="shared" si="0"/>
        <v>0</v>
      </c>
      <c r="Z49" s="33"/>
    </row>
    <row r="50" spans="1:28" ht="22.5">
      <c r="A50" s="10">
        <v>46</v>
      </c>
      <c r="B50" s="5" t="s">
        <v>153</v>
      </c>
      <c r="C50" s="5" t="s">
        <v>92</v>
      </c>
      <c r="D50" s="5" t="s">
        <v>29</v>
      </c>
      <c r="E50" s="5" t="s">
        <v>30</v>
      </c>
      <c r="F50" s="5" t="s">
        <v>154</v>
      </c>
      <c r="G50" s="5" t="s">
        <v>105</v>
      </c>
      <c r="H50" s="4" t="s">
        <v>178</v>
      </c>
      <c r="I50" s="13" t="s">
        <v>60</v>
      </c>
      <c r="J50" s="13">
        <v>5</v>
      </c>
      <c r="K50" s="13" t="s">
        <v>29</v>
      </c>
      <c r="L50" s="13" t="s">
        <v>30</v>
      </c>
      <c r="M50" s="14" t="s">
        <v>35</v>
      </c>
      <c r="N50" s="1" t="s">
        <v>37</v>
      </c>
      <c r="O50" s="13" t="s">
        <v>36</v>
      </c>
      <c r="P50" s="4" t="s">
        <v>38</v>
      </c>
      <c r="Q50" s="13" t="s">
        <v>52</v>
      </c>
      <c r="R50" s="13">
        <v>11</v>
      </c>
      <c r="S50" s="13">
        <v>63028839</v>
      </c>
      <c r="T50" s="13" t="s">
        <v>164</v>
      </c>
      <c r="U50" s="15" t="s">
        <v>41</v>
      </c>
      <c r="V50" s="15" t="s">
        <v>42</v>
      </c>
      <c r="W50" s="8">
        <f>1916*6</f>
        <v>11496</v>
      </c>
      <c r="X50" s="6">
        <v>0</v>
      </c>
      <c r="Y50" s="12">
        <f t="shared" si="0"/>
        <v>11496</v>
      </c>
      <c r="Z50" s="33"/>
    </row>
    <row r="51" spans="1:28" ht="22.5">
      <c r="A51" s="10">
        <v>47</v>
      </c>
      <c r="B51" s="5" t="s">
        <v>153</v>
      </c>
      <c r="C51" s="5" t="s">
        <v>92</v>
      </c>
      <c r="D51" s="5" t="s">
        <v>29</v>
      </c>
      <c r="E51" s="5" t="s">
        <v>30</v>
      </c>
      <c r="F51" s="5" t="s">
        <v>154</v>
      </c>
      <c r="G51" s="5" t="s">
        <v>105</v>
      </c>
      <c r="H51" s="4" t="s">
        <v>178</v>
      </c>
      <c r="I51" s="13" t="s">
        <v>60</v>
      </c>
      <c r="J51" s="13">
        <v>5</v>
      </c>
      <c r="K51" s="13" t="s">
        <v>29</v>
      </c>
      <c r="L51" s="13" t="s">
        <v>30</v>
      </c>
      <c r="M51" s="14" t="s">
        <v>35</v>
      </c>
      <c r="N51" s="1" t="s">
        <v>37</v>
      </c>
      <c r="O51" s="13" t="s">
        <v>36</v>
      </c>
      <c r="P51" s="4" t="s">
        <v>38</v>
      </c>
      <c r="Q51" s="13" t="s">
        <v>52</v>
      </c>
      <c r="R51" s="13">
        <v>11</v>
      </c>
      <c r="S51" s="13">
        <v>63028849</v>
      </c>
      <c r="T51" s="13" t="s">
        <v>165</v>
      </c>
      <c r="U51" s="11" t="s">
        <v>41</v>
      </c>
      <c r="V51" s="11" t="s">
        <v>42</v>
      </c>
      <c r="W51" s="8">
        <f>546*6</f>
        <v>3276</v>
      </c>
      <c r="X51" s="6">
        <v>0</v>
      </c>
      <c r="Y51" s="12">
        <f t="shared" si="0"/>
        <v>3276</v>
      </c>
      <c r="Z51" s="33"/>
    </row>
    <row r="52" spans="1:28" ht="22.5">
      <c r="A52" s="10">
        <v>48</v>
      </c>
      <c r="B52" s="4" t="s">
        <v>153</v>
      </c>
      <c r="C52" s="4" t="s">
        <v>92</v>
      </c>
      <c r="D52" s="4" t="s">
        <v>29</v>
      </c>
      <c r="E52" s="4" t="s">
        <v>30</v>
      </c>
      <c r="F52" s="4" t="s">
        <v>154</v>
      </c>
      <c r="G52" s="4" t="s">
        <v>131</v>
      </c>
      <c r="H52" s="4" t="s">
        <v>166</v>
      </c>
      <c r="I52" s="4" t="s">
        <v>60</v>
      </c>
      <c r="J52" s="4">
        <v>5</v>
      </c>
      <c r="K52" s="4" t="s">
        <v>29</v>
      </c>
      <c r="L52" s="4" t="s">
        <v>30</v>
      </c>
      <c r="M52" s="4" t="s">
        <v>35</v>
      </c>
      <c r="N52" s="1" t="s">
        <v>37</v>
      </c>
      <c r="O52" s="4" t="s">
        <v>36</v>
      </c>
      <c r="P52" s="4" t="s">
        <v>38</v>
      </c>
      <c r="Q52" s="4" t="s">
        <v>39</v>
      </c>
      <c r="R52" s="4">
        <v>4</v>
      </c>
      <c r="S52" s="4">
        <v>25416973</v>
      </c>
      <c r="T52" s="4" t="s">
        <v>167</v>
      </c>
      <c r="U52" s="15" t="s">
        <v>41</v>
      </c>
      <c r="V52" s="15" t="s">
        <v>42</v>
      </c>
      <c r="W52" s="11">
        <v>858</v>
      </c>
      <c r="X52" s="11">
        <v>0</v>
      </c>
      <c r="Y52" s="12">
        <f t="shared" si="0"/>
        <v>858</v>
      </c>
      <c r="Z52" s="33"/>
    </row>
    <row r="53" spans="1:28" ht="22.5">
      <c r="A53" s="10">
        <v>49</v>
      </c>
      <c r="B53" s="5" t="s">
        <v>153</v>
      </c>
      <c r="C53" s="5" t="s">
        <v>92</v>
      </c>
      <c r="D53" s="5" t="s">
        <v>29</v>
      </c>
      <c r="E53" s="5" t="s">
        <v>30</v>
      </c>
      <c r="F53" s="5" t="s">
        <v>154</v>
      </c>
      <c r="G53" s="5" t="s">
        <v>168</v>
      </c>
      <c r="H53" s="4" t="s">
        <v>179</v>
      </c>
      <c r="I53" s="5" t="s">
        <v>60</v>
      </c>
      <c r="J53" s="5">
        <v>30</v>
      </c>
      <c r="K53" s="5" t="s">
        <v>29</v>
      </c>
      <c r="L53" s="5" t="s">
        <v>30</v>
      </c>
      <c r="M53" s="4" t="s">
        <v>35</v>
      </c>
      <c r="N53" s="1" t="s">
        <v>37</v>
      </c>
      <c r="O53" s="5" t="s">
        <v>36</v>
      </c>
      <c r="P53" s="4" t="s">
        <v>38</v>
      </c>
      <c r="Q53" s="5" t="s">
        <v>39</v>
      </c>
      <c r="R53" s="5">
        <v>15</v>
      </c>
      <c r="S53" s="5">
        <v>70465055</v>
      </c>
      <c r="T53" s="5" t="s">
        <v>169</v>
      </c>
      <c r="U53" s="11" t="s">
        <v>41</v>
      </c>
      <c r="V53" s="11" t="s">
        <v>42</v>
      </c>
      <c r="W53" s="8">
        <v>11607</v>
      </c>
      <c r="X53" s="8">
        <v>22549</v>
      </c>
      <c r="Y53" s="12">
        <f t="shared" si="0"/>
        <v>34156</v>
      </c>
      <c r="Z53" s="33"/>
    </row>
    <row r="54" spans="1:28" ht="22.5">
      <c r="A54" s="10">
        <v>50</v>
      </c>
      <c r="B54" s="4" t="s">
        <v>153</v>
      </c>
      <c r="C54" s="4" t="s">
        <v>92</v>
      </c>
      <c r="D54" s="4" t="s">
        <v>29</v>
      </c>
      <c r="E54" s="4" t="s">
        <v>30</v>
      </c>
      <c r="F54" s="4" t="s">
        <v>154</v>
      </c>
      <c r="G54" s="4" t="s">
        <v>60</v>
      </c>
      <c r="H54" s="4" t="s">
        <v>30</v>
      </c>
      <c r="I54" s="4" t="s">
        <v>63</v>
      </c>
      <c r="J54" s="4">
        <v>56</v>
      </c>
      <c r="K54" s="4" t="s">
        <v>29</v>
      </c>
      <c r="L54" s="4" t="s">
        <v>30</v>
      </c>
      <c r="M54" s="4" t="s">
        <v>35</v>
      </c>
      <c r="N54" s="1" t="s">
        <v>37</v>
      </c>
      <c r="O54" s="4" t="s">
        <v>36</v>
      </c>
      <c r="P54" s="4" t="s">
        <v>38</v>
      </c>
      <c r="Q54" s="4" t="s">
        <v>39</v>
      </c>
      <c r="R54" s="4">
        <v>22</v>
      </c>
      <c r="S54" s="4">
        <v>11647134</v>
      </c>
      <c r="T54" s="4" t="s">
        <v>170</v>
      </c>
      <c r="U54" s="15" t="s">
        <v>41</v>
      </c>
      <c r="V54" s="15" t="s">
        <v>42</v>
      </c>
      <c r="W54" s="12">
        <v>3041</v>
      </c>
      <c r="X54" s="12">
        <v>5017</v>
      </c>
      <c r="Y54" s="12">
        <f t="shared" si="0"/>
        <v>8058</v>
      </c>
      <c r="Z54" s="33"/>
    </row>
    <row r="55" spans="1:28" ht="22.5">
      <c r="A55" s="10">
        <v>51</v>
      </c>
      <c r="B55" s="4" t="s">
        <v>153</v>
      </c>
      <c r="C55" s="4" t="s">
        <v>92</v>
      </c>
      <c r="D55" s="4" t="s">
        <v>29</v>
      </c>
      <c r="E55" s="4" t="s">
        <v>30</v>
      </c>
      <c r="F55" s="4" t="s">
        <v>154</v>
      </c>
      <c r="G55" s="4" t="s">
        <v>60</v>
      </c>
      <c r="H55" s="4" t="s">
        <v>30</v>
      </c>
      <c r="I55" s="4" t="s">
        <v>63</v>
      </c>
      <c r="J55" s="4">
        <v>56</v>
      </c>
      <c r="K55" s="4" t="s">
        <v>29</v>
      </c>
      <c r="L55" s="4" t="s">
        <v>30</v>
      </c>
      <c r="M55" s="4" t="s">
        <v>35</v>
      </c>
      <c r="N55" s="1" t="s">
        <v>37</v>
      </c>
      <c r="O55" s="4" t="s">
        <v>36</v>
      </c>
      <c r="P55" s="4" t="s">
        <v>38</v>
      </c>
      <c r="Q55" s="4" t="s">
        <v>39</v>
      </c>
      <c r="R55" s="4">
        <v>14</v>
      </c>
      <c r="S55" s="4">
        <v>62339774</v>
      </c>
      <c r="T55" s="4" t="s">
        <v>171</v>
      </c>
      <c r="U55" s="11" t="s">
        <v>41</v>
      </c>
      <c r="V55" s="11" t="s">
        <v>42</v>
      </c>
      <c r="W55" s="12">
        <v>1637</v>
      </c>
      <c r="X55" s="12">
        <v>3508</v>
      </c>
      <c r="Y55" s="12">
        <f t="shared" si="0"/>
        <v>5145</v>
      </c>
      <c r="Z55" s="33"/>
    </row>
    <row r="56" spans="1:28" ht="22.5">
      <c r="A56" s="10">
        <v>52</v>
      </c>
      <c r="B56" s="4" t="s">
        <v>153</v>
      </c>
      <c r="C56" s="4" t="s">
        <v>92</v>
      </c>
      <c r="D56" s="4" t="s">
        <v>29</v>
      </c>
      <c r="E56" s="4" t="s">
        <v>30</v>
      </c>
      <c r="F56" s="4" t="s">
        <v>154</v>
      </c>
      <c r="G56" s="4" t="s">
        <v>60</v>
      </c>
      <c r="H56" s="4" t="s">
        <v>30</v>
      </c>
      <c r="I56" s="4" t="s">
        <v>51</v>
      </c>
      <c r="J56" s="4">
        <v>2</v>
      </c>
      <c r="K56" s="4" t="s">
        <v>29</v>
      </c>
      <c r="L56" s="4" t="s">
        <v>30</v>
      </c>
      <c r="M56" s="4" t="s">
        <v>35</v>
      </c>
      <c r="N56" s="1" t="s">
        <v>37</v>
      </c>
      <c r="O56" s="4" t="s">
        <v>36</v>
      </c>
      <c r="P56" s="4" t="s">
        <v>38</v>
      </c>
      <c r="Q56" s="4" t="s">
        <v>39</v>
      </c>
      <c r="R56" s="4">
        <v>27</v>
      </c>
      <c r="S56" s="4">
        <v>62339229</v>
      </c>
      <c r="T56" s="4" t="s">
        <v>172</v>
      </c>
      <c r="U56" s="15" t="s">
        <v>41</v>
      </c>
      <c r="V56" s="15" t="s">
        <v>42</v>
      </c>
      <c r="W56" s="12">
        <v>2500</v>
      </c>
      <c r="X56" s="12">
        <v>3100</v>
      </c>
      <c r="Y56" s="12">
        <f t="shared" si="0"/>
        <v>5600</v>
      </c>
      <c r="Z56" s="33"/>
      <c r="AB56" s="7"/>
    </row>
    <row r="57" spans="1:28" ht="22.5">
      <c r="A57" s="10">
        <v>53</v>
      </c>
      <c r="B57" s="4" t="s">
        <v>153</v>
      </c>
      <c r="C57" s="4" t="s">
        <v>92</v>
      </c>
      <c r="D57" s="4" t="s">
        <v>29</v>
      </c>
      <c r="E57" s="4" t="s">
        <v>30</v>
      </c>
      <c r="F57" s="4" t="s">
        <v>154</v>
      </c>
      <c r="G57" s="4" t="s">
        <v>60</v>
      </c>
      <c r="H57" s="4" t="s">
        <v>324</v>
      </c>
      <c r="I57" s="4" t="s">
        <v>60</v>
      </c>
      <c r="J57" s="4">
        <v>53</v>
      </c>
      <c r="K57" s="4" t="s">
        <v>29</v>
      </c>
      <c r="L57" s="4" t="s">
        <v>30</v>
      </c>
      <c r="M57" s="4" t="s">
        <v>35</v>
      </c>
      <c r="N57" s="1" t="s">
        <v>37</v>
      </c>
      <c r="O57" s="4" t="s">
        <v>36</v>
      </c>
      <c r="P57" s="4" t="s">
        <v>38</v>
      </c>
      <c r="Q57" s="4" t="s">
        <v>39</v>
      </c>
      <c r="R57" s="4">
        <v>11</v>
      </c>
      <c r="S57" s="4">
        <v>62339792</v>
      </c>
      <c r="T57" s="4" t="s">
        <v>173</v>
      </c>
      <c r="U57" s="11" t="s">
        <v>41</v>
      </c>
      <c r="V57" s="11" t="s">
        <v>42</v>
      </c>
      <c r="W57" s="12">
        <v>9323</v>
      </c>
      <c r="X57" s="12">
        <v>21543</v>
      </c>
      <c r="Y57" s="12">
        <f t="shared" si="0"/>
        <v>30866</v>
      </c>
      <c r="Z57" s="33"/>
      <c r="AA57" s="7"/>
    </row>
    <row r="58" spans="1:28" ht="15">
      <c r="Y58" s="32">
        <f>SUM(Y5:Y57)</f>
        <v>551081</v>
      </c>
      <c r="Z58" s="32"/>
    </row>
    <row r="59" spans="1:28" ht="20.25">
      <c r="A59" s="43" t="s">
        <v>181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18"/>
      <c r="AA59" s="7"/>
    </row>
    <row r="60" spans="1:28" ht="2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18"/>
    </row>
    <row r="61" spans="1:28" ht="15" customHeight="1">
      <c r="A61" s="42" t="s">
        <v>1</v>
      </c>
      <c r="B61" s="40" t="s">
        <v>0</v>
      </c>
      <c r="C61" s="41"/>
      <c r="D61" s="41"/>
      <c r="E61" s="41"/>
      <c r="F61" s="41"/>
      <c r="G61" s="42" t="s">
        <v>182</v>
      </c>
      <c r="H61" s="17" t="s">
        <v>4</v>
      </c>
      <c r="I61" s="42" t="s">
        <v>5</v>
      </c>
      <c r="J61" s="42" t="s">
        <v>6</v>
      </c>
      <c r="K61" s="42" t="s">
        <v>183</v>
      </c>
      <c r="L61" s="42" t="s">
        <v>184</v>
      </c>
      <c r="M61" s="42" t="s">
        <v>185</v>
      </c>
      <c r="N61" s="42" t="s">
        <v>10</v>
      </c>
      <c r="O61" s="40" t="s">
        <v>11</v>
      </c>
      <c r="P61" s="42" t="s">
        <v>12</v>
      </c>
      <c r="Q61" s="42"/>
      <c r="R61" s="44" t="s">
        <v>180</v>
      </c>
      <c r="S61" s="45"/>
      <c r="T61" s="45"/>
    </row>
    <row r="62" spans="1:28" ht="21.75" customHeight="1">
      <c r="A62" s="42"/>
      <c r="B62" s="16" t="s">
        <v>13</v>
      </c>
      <c r="C62" s="16" t="s">
        <v>14</v>
      </c>
      <c r="D62" s="16" t="s">
        <v>15</v>
      </c>
      <c r="E62" s="16" t="s">
        <v>16</v>
      </c>
      <c r="F62" s="16" t="s">
        <v>17</v>
      </c>
      <c r="G62" s="42"/>
      <c r="H62" s="17" t="s">
        <v>21</v>
      </c>
      <c r="I62" s="42"/>
      <c r="J62" s="42"/>
      <c r="K62" s="42"/>
      <c r="L62" s="42"/>
      <c r="M62" s="46"/>
      <c r="N62" s="46"/>
      <c r="O62" s="40"/>
      <c r="P62" s="16" t="s">
        <v>186</v>
      </c>
      <c r="Q62" s="16" t="s">
        <v>187</v>
      </c>
      <c r="R62" s="16" t="s">
        <v>24</v>
      </c>
      <c r="S62" s="16" t="s">
        <v>25</v>
      </c>
      <c r="T62" s="16" t="s">
        <v>26</v>
      </c>
    </row>
    <row r="63" spans="1:28" ht="22.5">
      <c r="A63">
        <v>1</v>
      </c>
      <c r="B63" s="4" t="s">
        <v>153</v>
      </c>
      <c r="C63" s="4" t="s">
        <v>92</v>
      </c>
      <c r="D63" s="4" t="s">
        <v>29</v>
      </c>
      <c r="E63" s="4" t="s">
        <v>30</v>
      </c>
      <c r="F63" s="4" t="s">
        <v>154</v>
      </c>
      <c r="G63" s="19" t="s">
        <v>188</v>
      </c>
      <c r="H63" s="4" t="s">
        <v>35</v>
      </c>
      <c r="I63" s="5" t="s">
        <v>174</v>
      </c>
      <c r="J63" s="19" t="s">
        <v>175</v>
      </c>
      <c r="K63" s="19" t="s">
        <v>176</v>
      </c>
      <c r="L63" s="20">
        <v>4</v>
      </c>
      <c r="M63" s="19">
        <v>25</v>
      </c>
      <c r="N63" s="19">
        <v>23320797</v>
      </c>
      <c r="O63" s="19" t="s">
        <v>189</v>
      </c>
      <c r="P63" s="19" t="s">
        <v>41</v>
      </c>
      <c r="Q63" s="19" t="s">
        <v>42</v>
      </c>
      <c r="R63" s="19">
        <v>1818</v>
      </c>
      <c r="S63" s="19">
        <v>0</v>
      </c>
      <c r="T63" s="19">
        <f t="shared" ref="T63:T94" si="1">R63+S63</f>
        <v>1818</v>
      </c>
    </row>
    <row r="64" spans="1:28" ht="22.5">
      <c r="A64">
        <v>2</v>
      </c>
      <c r="B64" s="4" t="s">
        <v>153</v>
      </c>
      <c r="C64" s="4" t="s">
        <v>92</v>
      </c>
      <c r="D64" s="4" t="s">
        <v>29</v>
      </c>
      <c r="E64" s="4" t="s">
        <v>30</v>
      </c>
      <c r="F64" s="4" t="s">
        <v>154</v>
      </c>
      <c r="G64" s="19" t="s">
        <v>190</v>
      </c>
      <c r="H64" s="4" t="s">
        <v>35</v>
      </c>
      <c r="I64" s="5" t="s">
        <v>174</v>
      </c>
      <c r="J64" s="19" t="s">
        <v>175</v>
      </c>
      <c r="K64" s="19" t="s">
        <v>176</v>
      </c>
      <c r="L64" s="20">
        <v>14</v>
      </c>
      <c r="M64" s="19">
        <v>32</v>
      </c>
      <c r="N64" s="19">
        <v>9528079</v>
      </c>
      <c r="O64" s="19" t="s">
        <v>191</v>
      </c>
      <c r="P64" s="19" t="s">
        <v>41</v>
      </c>
      <c r="Q64" s="19" t="s">
        <v>42</v>
      </c>
      <c r="R64" s="19">
        <v>0</v>
      </c>
      <c r="S64" s="19">
        <v>0</v>
      </c>
      <c r="T64" s="19">
        <f t="shared" si="1"/>
        <v>0</v>
      </c>
    </row>
    <row r="65" spans="1:20" ht="22.5">
      <c r="A65">
        <v>3</v>
      </c>
      <c r="B65" s="4" t="s">
        <v>153</v>
      </c>
      <c r="C65" s="4" t="s">
        <v>92</v>
      </c>
      <c r="D65" s="4" t="s">
        <v>29</v>
      </c>
      <c r="E65" s="4" t="s">
        <v>30</v>
      </c>
      <c r="F65" s="4" t="s">
        <v>154</v>
      </c>
      <c r="G65" s="19" t="s">
        <v>192</v>
      </c>
      <c r="H65" s="4" t="s">
        <v>35</v>
      </c>
      <c r="I65" s="5" t="s">
        <v>174</v>
      </c>
      <c r="J65" s="19" t="s">
        <v>175</v>
      </c>
      <c r="K65" s="19" t="s">
        <v>176</v>
      </c>
      <c r="L65" s="20">
        <v>27</v>
      </c>
      <c r="M65" s="19">
        <v>63</v>
      </c>
      <c r="N65" s="19">
        <v>85258782</v>
      </c>
      <c r="O65" s="19" t="s">
        <v>193</v>
      </c>
      <c r="P65" s="19" t="s">
        <v>41</v>
      </c>
      <c r="Q65" s="19" t="s">
        <v>42</v>
      </c>
      <c r="R65" s="19">
        <f>8567*6</f>
        <v>51402</v>
      </c>
      <c r="S65" s="19">
        <v>0</v>
      </c>
      <c r="T65" s="19">
        <f t="shared" si="1"/>
        <v>51402</v>
      </c>
    </row>
    <row r="66" spans="1:20" ht="22.5">
      <c r="A66">
        <v>4</v>
      </c>
      <c r="B66" s="4" t="s">
        <v>153</v>
      </c>
      <c r="C66" s="4" t="s">
        <v>92</v>
      </c>
      <c r="D66" s="4" t="s">
        <v>29</v>
      </c>
      <c r="E66" s="4" t="s">
        <v>30</v>
      </c>
      <c r="F66" s="4" t="s">
        <v>154</v>
      </c>
      <c r="G66" s="19" t="s">
        <v>194</v>
      </c>
      <c r="H66" s="4" t="s">
        <v>35</v>
      </c>
      <c r="I66" s="5" t="s">
        <v>174</v>
      </c>
      <c r="J66" s="19" t="s">
        <v>175</v>
      </c>
      <c r="K66" s="19" t="s">
        <v>176</v>
      </c>
      <c r="L66" s="20">
        <v>34</v>
      </c>
      <c r="M66" s="19">
        <v>80</v>
      </c>
      <c r="N66" s="19">
        <v>91827501</v>
      </c>
      <c r="O66" s="19" t="s">
        <v>195</v>
      </c>
      <c r="P66" s="19" t="s">
        <v>41</v>
      </c>
      <c r="Q66" s="19" t="s">
        <v>42</v>
      </c>
      <c r="R66" s="19">
        <f>8080*6</f>
        <v>48480</v>
      </c>
      <c r="S66" s="19">
        <v>0</v>
      </c>
      <c r="T66" s="19">
        <f t="shared" si="1"/>
        <v>48480</v>
      </c>
    </row>
    <row r="67" spans="1:20" ht="22.5">
      <c r="A67">
        <v>5</v>
      </c>
      <c r="B67" s="4" t="s">
        <v>153</v>
      </c>
      <c r="C67" s="4" t="s">
        <v>92</v>
      </c>
      <c r="D67" s="4" t="s">
        <v>29</v>
      </c>
      <c r="E67" s="4" t="s">
        <v>30</v>
      </c>
      <c r="F67" s="4" t="s">
        <v>154</v>
      </c>
      <c r="G67" s="19" t="s">
        <v>196</v>
      </c>
      <c r="H67" s="4" t="s">
        <v>35</v>
      </c>
      <c r="I67" s="5" t="s">
        <v>174</v>
      </c>
      <c r="J67" s="19" t="s">
        <v>175</v>
      </c>
      <c r="K67" s="19" t="s">
        <v>176</v>
      </c>
      <c r="L67" s="20">
        <v>27</v>
      </c>
      <c r="M67" s="19">
        <v>63</v>
      </c>
      <c r="N67" s="19">
        <v>10984965</v>
      </c>
      <c r="O67" s="19" t="s">
        <v>197</v>
      </c>
      <c r="P67" s="19" t="s">
        <v>41</v>
      </c>
      <c r="Q67" s="19" t="s">
        <v>42</v>
      </c>
      <c r="R67" s="19">
        <f>3427*6</f>
        <v>20562</v>
      </c>
      <c r="S67" s="19">
        <v>0</v>
      </c>
      <c r="T67" s="19">
        <f t="shared" si="1"/>
        <v>20562</v>
      </c>
    </row>
    <row r="68" spans="1:20" ht="22.5">
      <c r="A68">
        <v>6</v>
      </c>
      <c r="B68" s="4" t="s">
        <v>153</v>
      </c>
      <c r="C68" s="4" t="s">
        <v>92</v>
      </c>
      <c r="D68" s="4" t="s">
        <v>29</v>
      </c>
      <c r="E68" s="4" t="s">
        <v>30</v>
      </c>
      <c r="F68" s="4" t="s">
        <v>154</v>
      </c>
      <c r="G68" s="19" t="s">
        <v>198</v>
      </c>
      <c r="H68" s="4" t="s">
        <v>35</v>
      </c>
      <c r="I68" s="5" t="s">
        <v>174</v>
      </c>
      <c r="J68" s="19" t="s">
        <v>175</v>
      </c>
      <c r="K68" s="19" t="s">
        <v>176</v>
      </c>
      <c r="L68" s="20">
        <v>5</v>
      </c>
      <c r="M68" s="19">
        <v>35</v>
      </c>
      <c r="N68" s="19">
        <v>9065932</v>
      </c>
      <c r="O68" s="19" t="s">
        <v>199</v>
      </c>
      <c r="P68" s="19" t="s">
        <v>41</v>
      </c>
      <c r="Q68" s="19" t="s">
        <v>42</v>
      </c>
      <c r="R68" s="19">
        <f>2141*6</f>
        <v>12846</v>
      </c>
      <c r="S68" s="19">
        <v>0</v>
      </c>
      <c r="T68" s="19">
        <f t="shared" si="1"/>
        <v>12846</v>
      </c>
    </row>
    <row r="69" spans="1:20" ht="22.5">
      <c r="A69">
        <v>7</v>
      </c>
      <c r="B69" s="4" t="s">
        <v>153</v>
      </c>
      <c r="C69" s="4" t="s">
        <v>92</v>
      </c>
      <c r="D69" s="4" t="s">
        <v>29</v>
      </c>
      <c r="E69" s="4" t="s">
        <v>30</v>
      </c>
      <c r="F69" s="4" t="s">
        <v>154</v>
      </c>
      <c r="G69" s="19" t="s">
        <v>285</v>
      </c>
      <c r="H69" s="4" t="s">
        <v>35</v>
      </c>
      <c r="I69" s="5" t="s">
        <v>174</v>
      </c>
      <c r="J69" s="19" t="s">
        <v>175</v>
      </c>
      <c r="K69" s="19" t="s">
        <v>176</v>
      </c>
      <c r="L69" s="20">
        <v>43</v>
      </c>
      <c r="M69" s="19">
        <v>100</v>
      </c>
      <c r="N69" s="19">
        <v>85258791</v>
      </c>
      <c r="O69" s="19" t="s">
        <v>286</v>
      </c>
      <c r="P69" s="19" t="s">
        <v>41</v>
      </c>
      <c r="Q69" s="19" t="s">
        <v>42</v>
      </c>
      <c r="R69" s="19">
        <f>5749*6</f>
        <v>34494</v>
      </c>
      <c r="S69" s="19">
        <v>0</v>
      </c>
      <c r="T69" s="19">
        <f t="shared" si="1"/>
        <v>34494</v>
      </c>
    </row>
    <row r="70" spans="1:20" ht="22.5">
      <c r="A70">
        <v>8</v>
      </c>
      <c r="B70" s="4" t="s">
        <v>153</v>
      </c>
      <c r="C70" s="4" t="s">
        <v>92</v>
      </c>
      <c r="D70" s="4" t="s">
        <v>29</v>
      </c>
      <c r="E70" s="4" t="s">
        <v>30</v>
      </c>
      <c r="F70" s="4" t="s">
        <v>154</v>
      </c>
      <c r="G70" s="19" t="s">
        <v>200</v>
      </c>
      <c r="H70" s="4" t="s">
        <v>35</v>
      </c>
      <c r="I70" s="5" t="s">
        <v>174</v>
      </c>
      <c r="J70" s="19" t="s">
        <v>175</v>
      </c>
      <c r="K70" s="19" t="s">
        <v>176</v>
      </c>
      <c r="L70" s="20">
        <v>11</v>
      </c>
      <c r="M70" s="19">
        <v>25</v>
      </c>
      <c r="N70" s="19">
        <v>9305838</v>
      </c>
      <c r="O70" s="19" t="s">
        <v>201</v>
      </c>
      <c r="P70" s="19" t="s">
        <v>41</v>
      </c>
      <c r="Q70" s="19" t="s">
        <v>42</v>
      </c>
      <c r="R70" s="19">
        <f>929*6</f>
        <v>5574</v>
      </c>
      <c r="S70" s="19">
        <v>0</v>
      </c>
      <c r="T70" s="19">
        <f t="shared" si="1"/>
        <v>5574</v>
      </c>
    </row>
    <row r="71" spans="1:20" ht="22.5">
      <c r="A71">
        <v>9</v>
      </c>
      <c r="B71" s="4" t="s">
        <v>153</v>
      </c>
      <c r="C71" s="4" t="s">
        <v>92</v>
      </c>
      <c r="D71" s="4" t="s">
        <v>29</v>
      </c>
      <c r="E71" s="4" t="s">
        <v>30</v>
      </c>
      <c r="F71" s="4" t="s">
        <v>154</v>
      </c>
      <c r="G71" s="19" t="s">
        <v>202</v>
      </c>
      <c r="H71" s="4" t="s">
        <v>35</v>
      </c>
      <c r="I71" s="5" t="s">
        <v>174</v>
      </c>
      <c r="J71" s="19" t="s">
        <v>175</v>
      </c>
      <c r="K71" s="19" t="s">
        <v>176</v>
      </c>
      <c r="L71" s="20">
        <v>4</v>
      </c>
      <c r="M71" s="19">
        <v>25</v>
      </c>
      <c r="N71" s="19">
        <v>909824</v>
      </c>
      <c r="O71" s="19" t="s">
        <v>203</v>
      </c>
      <c r="P71" s="19" t="s">
        <v>41</v>
      </c>
      <c r="Q71" s="19" t="s">
        <v>42</v>
      </c>
      <c r="R71" s="19">
        <f>1136*6</f>
        <v>6816</v>
      </c>
      <c r="S71" s="19">
        <v>0</v>
      </c>
      <c r="T71" s="19">
        <f t="shared" si="1"/>
        <v>6816</v>
      </c>
    </row>
    <row r="72" spans="1:20" ht="27.75" customHeight="1">
      <c r="A72">
        <v>10</v>
      </c>
      <c r="B72" s="4" t="s">
        <v>153</v>
      </c>
      <c r="C72" s="4" t="s">
        <v>92</v>
      </c>
      <c r="D72" s="4" t="s">
        <v>29</v>
      </c>
      <c r="E72" s="4" t="s">
        <v>30</v>
      </c>
      <c r="F72" s="4" t="s">
        <v>154</v>
      </c>
      <c r="G72" s="1" t="s">
        <v>204</v>
      </c>
      <c r="H72" s="4" t="s">
        <v>35</v>
      </c>
      <c r="I72" s="5" t="s">
        <v>174</v>
      </c>
      <c r="J72" s="19" t="s">
        <v>175</v>
      </c>
      <c r="K72" s="19" t="s">
        <v>176</v>
      </c>
      <c r="L72" s="20">
        <v>11</v>
      </c>
      <c r="M72" s="19">
        <v>25</v>
      </c>
      <c r="N72" s="19">
        <v>909824</v>
      </c>
      <c r="O72" s="19" t="s">
        <v>205</v>
      </c>
      <c r="P72" s="19" t="s">
        <v>41</v>
      </c>
      <c r="Q72" s="19" t="s">
        <v>42</v>
      </c>
      <c r="R72" s="19">
        <f>1688*6</f>
        <v>10128</v>
      </c>
      <c r="S72" s="19">
        <v>0</v>
      </c>
      <c r="T72" s="19">
        <f t="shared" si="1"/>
        <v>10128</v>
      </c>
    </row>
    <row r="73" spans="1:20" ht="22.5">
      <c r="A73">
        <v>11</v>
      </c>
      <c r="B73" s="4" t="s">
        <v>153</v>
      </c>
      <c r="C73" s="4" t="s">
        <v>92</v>
      </c>
      <c r="D73" s="4" t="s">
        <v>29</v>
      </c>
      <c r="E73" s="4" t="s">
        <v>30</v>
      </c>
      <c r="F73" s="4" t="s">
        <v>154</v>
      </c>
      <c r="G73" s="19" t="s">
        <v>206</v>
      </c>
      <c r="H73" s="4" t="s">
        <v>35</v>
      </c>
      <c r="I73" s="5" t="s">
        <v>174</v>
      </c>
      <c r="J73" s="19" t="s">
        <v>175</v>
      </c>
      <c r="K73" s="19" t="s">
        <v>176</v>
      </c>
      <c r="L73" s="20">
        <v>4</v>
      </c>
      <c r="M73" s="19">
        <v>25</v>
      </c>
      <c r="N73" s="19">
        <v>21914291</v>
      </c>
      <c r="O73" s="19" t="s">
        <v>207</v>
      </c>
      <c r="P73" s="19" t="s">
        <v>41</v>
      </c>
      <c r="Q73" s="19" t="s">
        <v>42</v>
      </c>
      <c r="R73" s="19">
        <f>4051*6</f>
        <v>24306</v>
      </c>
      <c r="S73" s="19">
        <v>0</v>
      </c>
      <c r="T73" s="19">
        <f t="shared" si="1"/>
        <v>24306</v>
      </c>
    </row>
    <row r="74" spans="1:20" ht="22.5">
      <c r="A74">
        <v>12</v>
      </c>
      <c r="B74" s="4" t="s">
        <v>153</v>
      </c>
      <c r="C74" s="4" t="s">
        <v>92</v>
      </c>
      <c r="D74" s="4" t="s">
        <v>29</v>
      </c>
      <c r="E74" s="4" t="s">
        <v>30</v>
      </c>
      <c r="F74" s="4" t="s">
        <v>154</v>
      </c>
      <c r="G74" s="19" t="s">
        <v>208</v>
      </c>
      <c r="H74" s="4" t="s">
        <v>35</v>
      </c>
      <c r="I74" s="5" t="s">
        <v>174</v>
      </c>
      <c r="J74" s="19" t="s">
        <v>175</v>
      </c>
      <c r="K74" s="19" t="s">
        <v>176</v>
      </c>
      <c r="L74" s="20">
        <v>5</v>
      </c>
      <c r="M74" s="19">
        <v>35</v>
      </c>
      <c r="N74" s="19">
        <v>22318776</v>
      </c>
      <c r="O74" s="19" t="s">
        <v>209</v>
      </c>
      <c r="P74" s="19" t="s">
        <v>41</v>
      </c>
      <c r="Q74" s="19" t="s">
        <v>42</v>
      </c>
      <c r="R74" s="19">
        <f>1222*6</f>
        <v>7332</v>
      </c>
      <c r="S74" s="19">
        <v>0</v>
      </c>
      <c r="T74" s="19">
        <f t="shared" si="1"/>
        <v>7332</v>
      </c>
    </row>
    <row r="75" spans="1:20" ht="22.5">
      <c r="A75">
        <v>13</v>
      </c>
      <c r="B75" s="4" t="s">
        <v>153</v>
      </c>
      <c r="C75" s="4" t="s">
        <v>92</v>
      </c>
      <c r="D75" s="4" t="s">
        <v>29</v>
      </c>
      <c r="E75" s="4" t="s">
        <v>30</v>
      </c>
      <c r="F75" s="4" t="s">
        <v>154</v>
      </c>
      <c r="G75" s="19" t="s">
        <v>210</v>
      </c>
      <c r="H75" s="4" t="s">
        <v>35</v>
      </c>
      <c r="I75" s="5" t="s">
        <v>174</v>
      </c>
      <c r="J75" s="19" t="s">
        <v>175</v>
      </c>
      <c r="K75" s="19" t="s">
        <v>176</v>
      </c>
      <c r="L75" s="20">
        <v>5</v>
      </c>
      <c r="M75" s="19">
        <v>35</v>
      </c>
      <c r="N75" s="19">
        <v>23064444</v>
      </c>
      <c r="O75" s="19" t="s">
        <v>211</v>
      </c>
      <c r="P75" s="19" t="s">
        <v>41</v>
      </c>
      <c r="Q75" s="19" t="s">
        <v>42</v>
      </c>
      <c r="R75" s="19">
        <f>799*6</f>
        <v>4794</v>
      </c>
      <c r="S75" s="19">
        <v>0</v>
      </c>
      <c r="T75" s="19">
        <f t="shared" si="1"/>
        <v>4794</v>
      </c>
    </row>
    <row r="76" spans="1:20" ht="22.5">
      <c r="A76">
        <v>14</v>
      </c>
      <c r="B76" s="4" t="s">
        <v>153</v>
      </c>
      <c r="C76" s="4" t="s">
        <v>92</v>
      </c>
      <c r="D76" s="4" t="s">
        <v>29</v>
      </c>
      <c r="E76" s="4" t="s">
        <v>30</v>
      </c>
      <c r="F76" s="4" t="s">
        <v>154</v>
      </c>
      <c r="G76" s="19" t="s">
        <v>212</v>
      </c>
      <c r="H76" s="4" t="s">
        <v>35</v>
      </c>
      <c r="I76" s="5" t="s">
        <v>174</v>
      </c>
      <c r="J76" s="19" t="s">
        <v>175</v>
      </c>
      <c r="K76" s="19" t="s">
        <v>176</v>
      </c>
      <c r="L76" s="20">
        <v>5</v>
      </c>
      <c r="M76" s="19">
        <v>35</v>
      </c>
      <c r="N76" s="19">
        <v>2623786</v>
      </c>
      <c r="O76" s="19" t="s">
        <v>213</v>
      </c>
      <c r="P76" s="19" t="s">
        <v>41</v>
      </c>
      <c r="Q76" s="19" t="s">
        <v>42</v>
      </c>
      <c r="R76" s="19">
        <f>1217*6</f>
        <v>7302</v>
      </c>
      <c r="S76" s="19">
        <v>0</v>
      </c>
      <c r="T76" s="19">
        <f t="shared" si="1"/>
        <v>7302</v>
      </c>
    </row>
    <row r="77" spans="1:20" ht="22.5">
      <c r="A77">
        <v>15</v>
      </c>
      <c r="B77" s="4" t="s">
        <v>153</v>
      </c>
      <c r="C77" s="4" t="s">
        <v>92</v>
      </c>
      <c r="D77" s="4" t="s">
        <v>29</v>
      </c>
      <c r="E77" s="4" t="s">
        <v>30</v>
      </c>
      <c r="F77" s="4" t="s">
        <v>154</v>
      </c>
      <c r="G77" s="19" t="s">
        <v>214</v>
      </c>
      <c r="H77" s="4" t="s">
        <v>35</v>
      </c>
      <c r="I77" s="5" t="s">
        <v>174</v>
      </c>
      <c r="J77" s="19" t="s">
        <v>175</v>
      </c>
      <c r="K77" s="19" t="s">
        <v>176</v>
      </c>
      <c r="L77" s="20">
        <v>4</v>
      </c>
      <c r="M77" s="19">
        <v>25</v>
      </c>
      <c r="N77" s="19">
        <v>27584385</v>
      </c>
      <c r="O77" s="19" t="s">
        <v>215</v>
      </c>
      <c r="P77" s="19" t="s">
        <v>41</v>
      </c>
      <c r="Q77" s="19" t="s">
        <v>42</v>
      </c>
      <c r="R77" s="19">
        <f>954*6</f>
        <v>5724</v>
      </c>
      <c r="S77" s="19">
        <v>0</v>
      </c>
      <c r="T77" s="19">
        <f t="shared" si="1"/>
        <v>5724</v>
      </c>
    </row>
    <row r="78" spans="1:20" ht="22.5">
      <c r="A78">
        <v>16</v>
      </c>
      <c r="B78" s="4" t="s">
        <v>153</v>
      </c>
      <c r="C78" s="4" t="s">
        <v>92</v>
      </c>
      <c r="D78" s="4" t="s">
        <v>29</v>
      </c>
      <c r="E78" s="4" t="s">
        <v>30</v>
      </c>
      <c r="F78" s="4" t="s">
        <v>154</v>
      </c>
      <c r="G78" s="19" t="s">
        <v>216</v>
      </c>
      <c r="H78" s="4" t="s">
        <v>35</v>
      </c>
      <c r="I78" s="5" t="s">
        <v>174</v>
      </c>
      <c r="J78" s="19" t="s">
        <v>175</v>
      </c>
      <c r="K78" s="19" t="s">
        <v>176</v>
      </c>
      <c r="L78" s="20">
        <v>4</v>
      </c>
      <c r="M78" s="19">
        <v>25</v>
      </c>
      <c r="N78" s="19">
        <v>21896915</v>
      </c>
      <c r="O78" s="19" t="s">
        <v>217</v>
      </c>
      <c r="P78" s="19" t="s">
        <v>41</v>
      </c>
      <c r="Q78" s="19" t="s">
        <v>42</v>
      </c>
      <c r="R78" s="19">
        <f>1054*6</f>
        <v>6324</v>
      </c>
      <c r="S78" s="19">
        <v>0</v>
      </c>
      <c r="T78" s="19">
        <f t="shared" si="1"/>
        <v>6324</v>
      </c>
    </row>
    <row r="79" spans="1:20" ht="22.5">
      <c r="A79">
        <v>17</v>
      </c>
      <c r="B79" s="4" t="s">
        <v>153</v>
      </c>
      <c r="C79" s="4" t="s">
        <v>92</v>
      </c>
      <c r="D79" s="4" t="s">
        <v>29</v>
      </c>
      <c r="E79" s="4" t="s">
        <v>30</v>
      </c>
      <c r="F79" s="4" t="s">
        <v>154</v>
      </c>
      <c r="G79" s="19" t="s">
        <v>218</v>
      </c>
      <c r="H79" s="4" t="s">
        <v>35</v>
      </c>
      <c r="I79" s="5" t="s">
        <v>174</v>
      </c>
      <c r="J79" s="19" t="s">
        <v>175</v>
      </c>
      <c r="K79" s="19" t="s">
        <v>176</v>
      </c>
      <c r="L79" s="20">
        <v>5</v>
      </c>
      <c r="M79" s="19">
        <v>35</v>
      </c>
      <c r="N79" s="19">
        <v>26205504</v>
      </c>
      <c r="O79" s="19" t="s">
        <v>219</v>
      </c>
      <c r="P79" s="19" t="s">
        <v>41</v>
      </c>
      <c r="Q79" s="19" t="s">
        <v>42</v>
      </c>
      <c r="R79" s="19">
        <f>1153*6</f>
        <v>6918</v>
      </c>
      <c r="S79" s="19">
        <v>0</v>
      </c>
      <c r="T79" s="19">
        <f t="shared" si="1"/>
        <v>6918</v>
      </c>
    </row>
    <row r="80" spans="1:20" ht="22.5">
      <c r="A80">
        <v>18</v>
      </c>
      <c r="B80" s="4" t="s">
        <v>153</v>
      </c>
      <c r="C80" s="4" t="s">
        <v>92</v>
      </c>
      <c r="D80" s="4" t="s">
        <v>29</v>
      </c>
      <c r="E80" s="4" t="s">
        <v>30</v>
      </c>
      <c r="F80" s="4" t="s">
        <v>154</v>
      </c>
      <c r="G80" s="19" t="s">
        <v>220</v>
      </c>
      <c r="H80" s="4" t="s">
        <v>35</v>
      </c>
      <c r="I80" s="5" t="s">
        <v>174</v>
      </c>
      <c r="J80" s="19" t="s">
        <v>175</v>
      </c>
      <c r="K80" s="19" t="s">
        <v>176</v>
      </c>
      <c r="L80" s="20">
        <v>4</v>
      </c>
      <c r="M80" s="19">
        <v>25</v>
      </c>
      <c r="N80" s="19">
        <v>35229997</v>
      </c>
      <c r="O80" s="19" t="s">
        <v>221</v>
      </c>
      <c r="P80" s="19" t="s">
        <v>41</v>
      </c>
      <c r="Q80" s="19" t="s">
        <v>42</v>
      </c>
      <c r="R80" s="19">
        <f>166*6</f>
        <v>996</v>
      </c>
      <c r="S80" s="19">
        <v>0</v>
      </c>
      <c r="T80" s="19">
        <f t="shared" si="1"/>
        <v>996</v>
      </c>
    </row>
    <row r="81" spans="1:20" ht="22.5">
      <c r="A81">
        <v>19</v>
      </c>
      <c r="B81" s="4" t="s">
        <v>153</v>
      </c>
      <c r="C81" s="4" t="s">
        <v>92</v>
      </c>
      <c r="D81" s="4" t="s">
        <v>29</v>
      </c>
      <c r="E81" s="4" t="s">
        <v>30</v>
      </c>
      <c r="F81" s="4" t="s">
        <v>154</v>
      </c>
      <c r="G81" s="19" t="s">
        <v>222</v>
      </c>
      <c r="H81" s="4" t="s">
        <v>35</v>
      </c>
      <c r="I81" s="5" t="s">
        <v>174</v>
      </c>
      <c r="J81" s="19" t="s">
        <v>175</v>
      </c>
      <c r="K81" s="19" t="s">
        <v>176</v>
      </c>
      <c r="L81" s="20">
        <v>4</v>
      </c>
      <c r="M81" s="19">
        <v>25</v>
      </c>
      <c r="N81" s="19">
        <v>24169567</v>
      </c>
      <c r="O81" s="19" t="s">
        <v>223</v>
      </c>
      <c r="P81" s="19" t="s">
        <v>41</v>
      </c>
      <c r="Q81" s="19" t="s">
        <v>42</v>
      </c>
      <c r="R81" s="19">
        <f>681*6</f>
        <v>4086</v>
      </c>
      <c r="S81" s="19">
        <v>0</v>
      </c>
      <c r="T81" s="19">
        <f t="shared" si="1"/>
        <v>4086</v>
      </c>
    </row>
    <row r="82" spans="1:20" ht="22.5">
      <c r="A82">
        <v>20</v>
      </c>
      <c r="B82" s="4" t="s">
        <v>153</v>
      </c>
      <c r="C82" s="4" t="s">
        <v>92</v>
      </c>
      <c r="D82" s="4" t="s">
        <v>29</v>
      </c>
      <c r="E82" s="4" t="s">
        <v>30</v>
      </c>
      <c r="F82" s="4" t="s">
        <v>154</v>
      </c>
      <c r="G82" s="19" t="s">
        <v>224</v>
      </c>
      <c r="H82" s="4" t="s">
        <v>35</v>
      </c>
      <c r="I82" s="5" t="s">
        <v>174</v>
      </c>
      <c r="J82" s="19" t="s">
        <v>175</v>
      </c>
      <c r="K82" s="19" t="s">
        <v>176</v>
      </c>
      <c r="L82" s="20">
        <v>5</v>
      </c>
      <c r="M82" s="19">
        <v>32</v>
      </c>
      <c r="N82" s="19">
        <v>2119323</v>
      </c>
      <c r="O82" s="19" t="s">
        <v>227</v>
      </c>
      <c r="P82" s="19" t="s">
        <v>41</v>
      </c>
      <c r="Q82" s="19" t="s">
        <v>42</v>
      </c>
      <c r="R82" s="19">
        <f>1886*6</f>
        <v>11316</v>
      </c>
      <c r="S82" s="19">
        <v>0</v>
      </c>
      <c r="T82" s="19">
        <f t="shared" si="1"/>
        <v>11316</v>
      </c>
    </row>
    <row r="83" spans="1:20" ht="22.5">
      <c r="A83">
        <v>21</v>
      </c>
      <c r="B83" s="4" t="s">
        <v>153</v>
      </c>
      <c r="C83" s="4" t="s">
        <v>92</v>
      </c>
      <c r="D83" s="4" t="s">
        <v>29</v>
      </c>
      <c r="E83" s="4" t="s">
        <v>30</v>
      </c>
      <c r="F83" s="4" t="s">
        <v>154</v>
      </c>
      <c r="G83" s="19" t="s">
        <v>226</v>
      </c>
      <c r="H83" s="4" t="s">
        <v>35</v>
      </c>
      <c r="I83" s="5" t="s">
        <v>174</v>
      </c>
      <c r="J83" s="19" t="s">
        <v>175</v>
      </c>
      <c r="K83" s="19" t="s">
        <v>176</v>
      </c>
      <c r="L83" s="20">
        <v>5</v>
      </c>
      <c r="M83" s="19">
        <v>35</v>
      </c>
      <c r="N83" s="19">
        <v>20462491</v>
      </c>
      <c r="O83" s="19" t="s">
        <v>225</v>
      </c>
      <c r="P83" s="19" t="s">
        <v>41</v>
      </c>
      <c r="Q83" s="19" t="s">
        <v>42</v>
      </c>
      <c r="R83" s="19">
        <f>687*6</f>
        <v>4122</v>
      </c>
      <c r="S83" s="19">
        <v>0</v>
      </c>
      <c r="T83" s="19">
        <f t="shared" si="1"/>
        <v>4122</v>
      </c>
    </row>
    <row r="84" spans="1:20" ht="22.5">
      <c r="A84">
        <v>22</v>
      </c>
      <c r="B84" s="4" t="s">
        <v>153</v>
      </c>
      <c r="C84" s="4" t="s">
        <v>92</v>
      </c>
      <c r="D84" s="4" t="s">
        <v>29</v>
      </c>
      <c r="E84" s="4" t="s">
        <v>30</v>
      </c>
      <c r="F84" s="4" t="s">
        <v>154</v>
      </c>
      <c r="G84" s="19" t="s">
        <v>228</v>
      </c>
      <c r="H84" s="4" t="s">
        <v>35</v>
      </c>
      <c r="I84" s="5" t="s">
        <v>174</v>
      </c>
      <c r="J84" s="19" t="s">
        <v>175</v>
      </c>
      <c r="K84" s="19" t="s">
        <v>229</v>
      </c>
      <c r="L84" s="20">
        <v>4</v>
      </c>
      <c r="M84" s="19">
        <v>25</v>
      </c>
      <c r="N84" s="19">
        <v>12654355</v>
      </c>
      <c r="O84" s="19" t="s">
        <v>230</v>
      </c>
      <c r="P84" s="19" t="s">
        <v>41</v>
      </c>
      <c r="Q84" s="19" t="s">
        <v>42</v>
      </c>
      <c r="R84" s="19">
        <f>779*6</f>
        <v>4674</v>
      </c>
      <c r="S84" s="19">
        <v>0</v>
      </c>
      <c r="T84" s="19">
        <f t="shared" si="1"/>
        <v>4674</v>
      </c>
    </row>
    <row r="85" spans="1:20" ht="22.5">
      <c r="A85">
        <v>23</v>
      </c>
      <c r="B85" s="4" t="s">
        <v>153</v>
      </c>
      <c r="C85" s="4" t="s">
        <v>92</v>
      </c>
      <c r="D85" s="4" t="s">
        <v>29</v>
      </c>
      <c r="E85" s="4" t="s">
        <v>30</v>
      </c>
      <c r="F85" s="4" t="s">
        <v>154</v>
      </c>
      <c r="G85" s="19" t="s">
        <v>231</v>
      </c>
      <c r="H85" s="4" t="s">
        <v>35</v>
      </c>
      <c r="I85" s="5" t="s">
        <v>174</v>
      </c>
      <c r="J85" s="19" t="s">
        <v>175</v>
      </c>
      <c r="K85" s="19" t="s">
        <v>176</v>
      </c>
      <c r="L85" s="20">
        <v>4</v>
      </c>
      <c r="M85" s="19">
        <v>25</v>
      </c>
      <c r="N85" s="19">
        <v>21233140</v>
      </c>
      <c r="O85" s="19" t="s">
        <v>232</v>
      </c>
      <c r="P85" s="19" t="s">
        <v>41</v>
      </c>
      <c r="Q85" s="19" t="s">
        <v>42</v>
      </c>
      <c r="R85" s="19">
        <f>466*6</f>
        <v>2796</v>
      </c>
      <c r="S85" s="19">
        <v>0</v>
      </c>
      <c r="T85" s="19">
        <f t="shared" si="1"/>
        <v>2796</v>
      </c>
    </row>
    <row r="86" spans="1:20" ht="22.5">
      <c r="A86">
        <v>24</v>
      </c>
      <c r="B86" s="4" t="s">
        <v>153</v>
      </c>
      <c r="C86" s="4" t="s">
        <v>92</v>
      </c>
      <c r="D86" s="4" t="s">
        <v>29</v>
      </c>
      <c r="E86" s="4" t="s">
        <v>30</v>
      </c>
      <c r="F86" s="4" t="s">
        <v>154</v>
      </c>
      <c r="G86" s="19" t="s">
        <v>233</v>
      </c>
      <c r="H86" s="4" t="s">
        <v>35</v>
      </c>
      <c r="I86" s="5" t="s">
        <v>174</v>
      </c>
      <c r="J86" s="19" t="s">
        <v>175</v>
      </c>
      <c r="K86" s="19" t="s">
        <v>176</v>
      </c>
      <c r="L86" s="20">
        <v>4</v>
      </c>
      <c r="M86" s="19">
        <v>25</v>
      </c>
      <c r="N86" s="19">
        <v>22461466</v>
      </c>
      <c r="O86" s="19" t="s">
        <v>234</v>
      </c>
      <c r="P86" s="19" t="s">
        <v>41</v>
      </c>
      <c r="Q86" s="19" t="s">
        <v>42</v>
      </c>
      <c r="R86" s="19">
        <f>1402*6</f>
        <v>8412</v>
      </c>
      <c r="S86" s="19">
        <v>0</v>
      </c>
      <c r="T86" s="19">
        <f t="shared" si="1"/>
        <v>8412</v>
      </c>
    </row>
    <row r="87" spans="1:20" ht="22.5">
      <c r="A87">
        <v>25</v>
      </c>
      <c r="B87" s="4" t="s">
        <v>153</v>
      </c>
      <c r="C87" s="4" t="s">
        <v>92</v>
      </c>
      <c r="D87" s="4" t="s">
        <v>29</v>
      </c>
      <c r="E87" s="4" t="s">
        <v>30</v>
      </c>
      <c r="F87" s="4" t="s">
        <v>154</v>
      </c>
      <c r="G87" s="19" t="s">
        <v>235</v>
      </c>
      <c r="H87" s="4" t="s">
        <v>35</v>
      </c>
      <c r="I87" s="5" t="s">
        <v>174</v>
      </c>
      <c r="J87" s="19" t="s">
        <v>175</v>
      </c>
      <c r="K87" s="19" t="s">
        <v>176</v>
      </c>
      <c r="L87" s="20">
        <v>15</v>
      </c>
      <c r="M87" s="19">
        <v>35</v>
      </c>
      <c r="N87" s="19">
        <v>10078827</v>
      </c>
      <c r="O87" s="19" t="s">
        <v>236</v>
      </c>
      <c r="P87" s="19" t="s">
        <v>41</v>
      </c>
      <c r="Q87" s="19" t="s">
        <v>42</v>
      </c>
      <c r="R87" s="19">
        <f>1662*6</f>
        <v>9972</v>
      </c>
      <c r="S87" s="19">
        <v>0</v>
      </c>
      <c r="T87" s="19">
        <f t="shared" si="1"/>
        <v>9972</v>
      </c>
    </row>
    <row r="88" spans="1:20" ht="22.5">
      <c r="A88">
        <v>26</v>
      </c>
      <c r="B88" s="4" t="s">
        <v>153</v>
      </c>
      <c r="C88" s="4" t="s">
        <v>92</v>
      </c>
      <c r="D88" s="4" t="s">
        <v>29</v>
      </c>
      <c r="E88" s="4" t="s">
        <v>30</v>
      </c>
      <c r="F88" s="4" t="s">
        <v>154</v>
      </c>
      <c r="G88" s="19" t="s">
        <v>237</v>
      </c>
      <c r="H88" s="4" t="s">
        <v>35</v>
      </c>
      <c r="I88" s="5" t="s">
        <v>174</v>
      </c>
      <c r="J88" s="19" t="s">
        <v>175</v>
      </c>
      <c r="K88" s="19" t="s">
        <v>176</v>
      </c>
      <c r="L88" s="20">
        <v>5</v>
      </c>
      <c r="M88" s="19">
        <v>35</v>
      </c>
      <c r="N88" s="19">
        <v>24898307</v>
      </c>
      <c r="O88" s="19" t="s">
        <v>238</v>
      </c>
      <c r="P88" s="19" t="s">
        <v>41</v>
      </c>
      <c r="Q88" s="19" t="s">
        <v>42</v>
      </c>
      <c r="R88" s="19">
        <f>772*6</f>
        <v>4632</v>
      </c>
      <c r="S88" s="19">
        <v>0</v>
      </c>
      <c r="T88" s="19">
        <f t="shared" si="1"/>
        <v>4632</v>
      </c>
    </row>
    <row r="89" spans="1:20" ht="22.5">
      <c r="A89">
        <v>27</v>
      </c>
      <c r="B89" s="4" t="s">
        <v>153</v>
      </c>
      <c r="C89" s="4" t="s">
        <v>92</v>
      </c>
      <c r="D89" s="4" t="s">
        <v>29</v>
      </c>
      <c r="E89" s="4" t="s">
        <v>30</v>
      </c>
      <c r="F89" s="4" t="s">
        <v>154</v>
      </c>
      <c r="G89" s="19" t="s">
        <v>239</v>
      </c>
      <c r="H89" s="4" t="s">
        <v>35</v>
      </c>
      <c r="I89" s="5" t="s">
        <v>174</v>
      </c>
      <c r="J89" s="19" t="s">
        <v>175</v>
      </c>
      <c r="K89" s="19" t="s">
        <v>176</v>
      </c>
      <c r="L89" s="20">
        <v>4</v>
      </c>
      <c r="M89" s="19">
        <v>25</v>
      </c>
      <c r="N89" s="19">
        <v>25089293</v>
      </c>
      <c r="O89" s="19" t="s">
        <v>240</v>
      </c>
      <c r="P89" s="19" t="s">
        <v>41</v>
      </c>
      <c r="Q89" s="19" t="s">
        <v>42</v>
      </c>
      <c r="R89" s="19">
        <f>924*6</f>
        <v>5544</v>
      </c>
      <c r="S89" s="19">
        <v>0</v>
      </c>
      <c r="T89" s="19">
        <f t="shared" si="1"/>
        <v>5544</v>
      </c>
    </row>
    <row r="90" spans="1:20" ht="22.5">
      <c r="A90">
        <v>28</v>
      </c>
      <c r="B90" s="4" t="s">
        <v>153</v>
      </c>
      <c r="C90" s="4" t="s">
        <v>92</v>
      </c>
      <c r="D90" s="4" t="s">
        <v>29</v>
      </c>
      <c r="E90" s="4" t="s">
        <v>30</v>
      </c>
      <c r="F90" s="4" t="s">
        <v>154</v>
      </c>
      <c r="G90" s="19" t="s">
        <v>241</v>
      </c>
      <c r="H90" s="4" t="s">
        <v>35</v>
      </c>
      <c r="I90" s="5" t="s">
        <v>174</v>
      </c>
      <c r="J90" s="19" t="s">
        <v>175</v>
      </c>
      <c r="K90" s="19" t="s">
        <v>176</v>
      </c>
      <c r="L90" s="20">
        <v>4</v>
      </c>
      <c r="M90" s="19">
        <v>25</v>
      </c>
      <c r="N90" s="19">
        <v>24637461</v>
      </c>
      <c r="O90" s="19" t="s">
        <v>243</v>
      </c>
      <c r="P90" s="19" t="s">
        <v>41</v>
      </c>
      <c r="Q90" s="19" t="s">
        <v>42</v>
      </c>
      <c r="R90" s="19">
        <f>996*6</f>
        <v>5976</v>
      </c>
      <c r="S90" s="19">
        <v>0</v>
      </c>
      <c r="T90" s="19">
        <f t="shared" si="1"/>
        <v>5976</v>
      </c>
    </row>
    <row r="91" spans="1:20" ht="22.5">
      <c r="A91">
        <v>29</v>
      </c>
      <c r="B91" s="4" t="s">
        <v>153</v>
      </c>
      <c r="C91" s="4" t="s">
        <v>92</v>
      </c>
      <c r="D91" s="4" t="s">
        <v>29</v>
      </c>
      <c r="E91" s="4" t="s">
        <v>30</v>
      </c>
      <c r="F91" s="4" t="s">
        <v>154</v>
      </c>
      <c r="G91" s="19" t="s">
        <v>242</v>
      </c>
      <c r="H91" s="4" t="s">
        <v>35</v>
      </c>
      <c r="I91" s="5" t="s">
        <v>174</v>
      </c>
      <c r="J91" s="19" t="s">
        <v>175</v>
      </c>
      <c r="K91" s="19" t="s">
        <v>176</v>
      </c>
      <c r="L91" s="20">
        <v>11</v>
      </c>
      <c r="M91" s="19">
        <v>25</v>
      </c>
      <c r="N91" s="19">
        <v>89124749</v>
      </c>
      <c r="O91" s="19" t="s">
        <v>244</v>
      </c>
      <c r="P91" s="19" t="s">
        <v>41</v>
      </c>
      <c r="Q91" s="19" t="s">
        <v>42</v>
      </c>
      <c r="R91" s="19">
        <f>793*6</f>
        <v>4758</v>
      </c>
      <c r="S91" s="19">
        <v>0</v>
      </c>
      <c r="T91" s="19">
        <f t="shared" si="1"/>
        <v>4758</v>
      </c>
    </row>
    <row r="92" spans="1:20" ht="22.5">
      <c r="A92">
        <v>30</v>
      </c>
      <c r="B92" s="4" t="s">
        <v>153</v>
      </c>
      <c r="C92" s="4" t="s">
        <v>92</v>
      </c>
      <c r="D92" s="4" t="s">
        <v>29</v>
      </c>
      <c r="E92" s="4" t="s">
        <v>30</v>
      </c>
      <c r="F92" s="4" t="s">
        <v>154</v>
      </c>
      <c r="G92" s="19" t="s">
        <v>245</v>
      </c>
      <c r="H92" s="4" t="s">
        <v>35</v>
      </c>
      <c r="I92" s="5" t="s">
        <v>174</v>
      </c>
      <c r="J92" s="19" t="s">
        <v>175</v>
      </c>
      <c r="K92" s="19" t="s">
        <v>176</v>
      </c>
      <c r="L92" s="20">
        <v>11</v>
      </c>
      <c r="M92" s="19">
        <v>25</v>
      </c>
      <c r="N92" s="19">
        <v>11154903</v>
      </c>
      <c r="O92" s="19" t="s">
        <v>246</v>
      </c>
      <c r="P92" s="19" t="s">
        <v>41</v>
      </c>
      <c r="Q92" s="19" t="s">
        <v>42</v>
      </c>
      <c r="R92" s="19">
        <f>2233*6</f>
        <v>13398</v>
      </c>
      <c r="S92" s="19">
        <v>0</v>
      </c>
      <c r="T92" s="19">
        <f t="shared" si="1"/>
        <v>13398</v>
      </c>
    </row>
    <row r="93" spans="1:20" ht="22.5">
      <c r="A93">
        <v>31</v>
      </c>
      <c r="B93" s="4" t="s">
        <v>153</v>
      </c>
      <c r="C93" s="4" t="s">
        <v>92</v>
      </c>
      <c r="D93" s="4" t="s">
        <v>29</v>
      </c>
      <c r="E93" s="4" t="s">
        <v>30</v>
      </c>
      <c r="F93" s="4" t="s">
        <v>154</v>
      </c>
      <c r="G93" s="19" t="s">
        <v>247</v>
      </c>
      <c r="H93" s="4" t="s">
        <v>35</v>
      </c>
      <c r="I93" s="5" t="s">
        <v>174</v>
      </c>
      <c r="J93" s="19" t="s">
        <v>175</v>
      </c>
      <c r="K93" s="19" t="s">
        <v>176</v>
      </c>
      <c r="L93" s="20">
        <v>3</v>
      </c>
      <c r="M93" s="19">
        <v>20</v>
      </c>
      <c r="N93" s="19">
        <v>22523593</v>
      </c>
      <c r="O93" s="19" t="s">
        <v>248</v>
      </c>
      <c r="P93" s="19" t="s">
        <v>41</v>
      </c>
      <c r="Q93" s="19" t="s">
        <v>42</v>
      </c>
      <c r="R93" s="19">
        <f>238*6</f>
        <v>1428</v>
      </c>
      <c r="S93" s="19">
        <v>0</v>
      </c>
      <c r="T93" s="19">
        <f t="shared" si="1"/>
        <v>1428</v>
      </c>
    </row>
    <row r="94" spans="1:20" ht="22.5">
      <c r="A94">
        <v>32</v>
      </c>
      <c r="B94" s="4" t="s">
        <v>153</v>
      </c>
      <c r="C94" s="4" t="s">
        <v>92</v>
      </c>
      <c r="D94" s="4" t="s">
        <v>29</v>
      </c>
      <c r="E94" s="4" t="s">
        <v>30</v>
      </c>
      <c r="F94" s="4" t="s">
        <v>154</v>
      </c>
      <c r="G94" s="19" t="s">
        <v>249</v>
      </c>
      <c r="H94" s="4" t="s">
        <v>35</v>
      </c>
      <c r="I94" s="5" t="s">
        <v>174</v>
      </c>
      <c r="J94" s="19" t="s">
        <v>175</v>
      </c>
      <c r="K94" s="19" t="s">
        <v>176</v>
      </c>
      <c r="L94" s="20">
        <v>5</v>
      </c>
      <c r="M94" s="19">
        <v>35</v>
      </c>
      <c r="N94" s="19">
        <v>60431222</v>
      </c>
      <c r="O94" s="19" t="s">
        <v>250</v>
      </c>
      <c r="P94" s="19" t="s">
        <v>41</v>
      </c>
      <c r="Q94" s="19" t="s">
        <v>42</v>
      </c>
      <c r="R94" s="19">
        <f>708*6</f>
        <v>4248</v>
      </c>
      <c r="S94" s="19">
        <v>0</v>
      </c>
      <c r="T94" s="19">
        <f t="shared" si="1"/>
        <v>4248</v>
      </c>
    </row>
    <row r="95" spans="1:20" ht="22.5">
      <c r="A95">
        <v>33</v>
      </c>
      <c r="B95" s="4" t="s">
        <v>153</v>
      </c>
      <c r="C95" s="4" t="s">
        <v>92</v>
      </c>
      <c r="D95" s="4" t="s">
        <v>29</v>
      </c>
      <c r="E95" s="4" t="s">
        <v>30</v>
      </c>
      <c r="F95" s="4" t="s">
        <v>154</v>
      </c>
      <c r="G95" s="19" t="s">
        <v>251</v>
      </c>
      <c r="H95" s="4" t="s">
        <v>35</v>
      </c>
      <c r="I95" s="5" t="s">
        <v>174</v>
      </c>
      <c r="J95" s="19" t="s">
        <v>175</v>
      </c>
      <c r="K95" s="19" t="s">
        <v>176</v>
      </c>
      <c r="L95" s="20">
        <v>4</v>
      </c>
      <c r="M95" s="19">
        <v>25</v>
      </c>
      <c r="N95" s="19">
        <v>23961277</v>
      </c>
      <c r="O95" s="19" t="s">
        <v>253</v>
      </c>
      <c r="P95" s="19" t="s">
        <v>41</v>
      </c>
      <c r="Q95" s="19" t="s">
        <v>42</v>
      </c>
      <c r="R95" s="19">
        <f>475*6</f>
        <v>2850</v>
      </c>
      <c r="S95" s="19">
        <v>0</v>
      </c>
      <c r="T95" s="19">
        <f t="shared" ref="T95:T116" si="2">R95+S95</f>
        <v>2850</v>
      </c>
    </row>
    <row r="96" spans="1:20" ht="22.5">
      <c r="A96">
        <v>34</v>
      </c>
      <c r="B96" s="4" t="s">
        <v>153</v>
      </c>
      <c r="C96" s="4" t="s">
        <v>92</v>
      </c>
      <c r="D96" s="4" t="s">
        <v>29</v>
      </c>
      <c r="E96" s="4" t="s">
        <v>30</v>
      </c>
      <c r="F96" s="4" t="s">
        <v>154</v>
      </c>
      <c r="G96" s="19" t="s">
        <v>252</v>
      </c>
      <c r="H96" s="4" t="s">
        <v>35</v>
      </c>
      <c r="I96" s="5" t="s">
        <v>174</v>
      </c>
      <c r="J96" s="19" t="s">
        <v>175</v>
      </c>
      <c r="K96" s="19" t="s">
        <v>176</v>
      </c>
      <c r="L96" s="20">
        <v>4</v>
      </c>
      <c r="M96" s="19">
        <v>25</v>
      </c>
      <c r="N96" s="19">
        <v>25298358</v>
      </c>
      <c r="O96" s="19" t="s">
        <v>254</v>
      </c>
      <c r="P96" s="19" t="s">
        <v>41</v>
      </c>
      <c r="Q96" s="19" t="s">
        <v>42</v>
      </c>
      <c r="R96" s="19">
        <f>710*6</f>
        <v>4260</v>
      </c>
      <c r="S96" s="19">
        <v>0</v>
      </c>
      <c r="T96" s="19">
        <f t="shared" si="2"/>
        <v>4260</v>
      </c>
    </row>
    <row r="97" spans="1:20" ht="22.5">
      <c r="A97">
        <v>35</v>
      </c>
      <c r="B97" s="4" t="s">
        <v>153</v>
      </c>
      <c r="C97" s="4" t="s">
        <v>92</v>
      </c>
      <c r="D97" s="4" t="s">
        <v>29</v>
      </c>
      <c r="E97" s="4" t="s">
        <v>30</v>
      </c>
      <c r="F97" s="4" t="s">
        <v>154</v>
      </c>
      <c r="G97" s="19" t="s">
        <v>255</v>
      </c>
      <c r="H97" s="4" t="s">
        <v>35</v>
      </c>
      <c r="I97" s="5" t="s">
        <v>174</v>
      </c>
      <c r="J97" s="19" t="s">
        <v>175</v>
      </c>
      <c r="K97" s="19" t="s">
        <v>176</v>
      </c>
      <c r="L97" s="20">
        <v>27</v>
      </c>
      <c r="M97" s="19">
        <v>63</v>
      </c>
      <c r="N97" s="19">
        <v>9887015</v>
      </c>
      <c r="O97" s="19" t="s">
        <v>256</v>
      </c>
      <c r="P97" s="19" t="s">
        <v>41</v>
      </c>
      <c r="Q97" s="19" t="s">
        <v>42</v>
      </c>
      <c r="R97" s="19">
        <f>1289*6</f>
        <v>7734</v>
      </c>
      <c r="S97" s="19">
        <v>0</v>
      </c>
      <c r="T97" s="19">
        <f t="shared" si="2"/>
        <v>7734</v>
      </c>
    </row>
    <row r="98" spans="1:20" ht="22.5">
      <c r="A98">
        <v>36</v>
      </c>
      <c r="B98" s="4" t="s">
        <v>153</v>
      </c>
      <c r="C98" s="4" t="s">
        <v>92</v>
      </c>
      <c r="D98" s="4" t="s">
        <v>29</v>
      </c>
      <c r="E98" s="4" t="s">
        <v>30</v>
      </c>
      <c r="F98" s="4" t="s">
        <v>154</v>
      </c>
      <c r="G98" s="19" t="s">
        <v>257</v>
      </c>
      <c r="H98" s="4" t="s">
        <v>35</v>
      </c>
      <c r="I98" s="5" t="s">
        <v>174</v>
      </c>
      <c r="J98" s="19" t="s">
        <v>175</v>
      </c>
      <c r="K98" s="19" t="s">
        <v>176</v>
      </c>
      <c r="L98" s="20">
        <v>15</v>
      </c>
      <c r="M98" s="19">
        <v>35</v>
      </c>
      <c r="N98" s="19">
        <v>89124407</v>
      </c>
      <c r="O98" s="19" t="s">
        <v>258</v>
      </c>
      <c r="P98" s="19" t="s">
        <v>41</v>
      </c>
      <c r="Q98" s="19" t="s">
        <v>42</v>
      </c>
      <c r="R98" s="19">
        <f>1868*6</f>
        <v>11208</v>
      </c>
      <c r="S98" s="19">
        <v>0</v>
      </c>
      <c r="T98" s="19">
        <f t="shared" si="2"/>
        <v>11208</v>
      </c>
    </row>
    <row r="99" spans="1:20" ht="22.5">
      <c r="A99">
        <v>37</v>
      </c>
      <c r="B99" s="4" t="s">
        <v>153</v>
      </c>
      <c r="C99" s="4" t="s">
        <v>92</v>
      </c>
      <c r="D99" s="4" t="s">
        <v>29</v>
      </c>
      <c r="E99" s="4" t="s">
        <v>30</v>
      </c>
      <c r="F99" s="4" t="s">
        <v>154</v>
      </c>
      <c r="G99" s="19" t="s">
        <v>259</v>
      </c>
      <c r="H99" s="4" t="s">
        <v>35</v>
      </c>
      <c r="I99" s="5" t="s">
        <v>174</v>
      </c>
      <c r="J99" s="19" t="s">
        <v>175</v>
      </c>
      <c r="K99" s="19" t="s">
        <v>176</v>
      </c>
      <c r="L99" s="20">
        <v>11</v>
      </c>
      <c r="M99" s="19">
        <v>25</v>
      </c>
      <c r="N99" s="19">
        <v>9932181</v>
      </c>
      <c r="O99" s="19" t="s">
        <v>260</v>
      </c>
      <c r="P99" s="19" t="s">
        <v>41</v>
      </c>
      <c r="Q99" s="19" t="s">
        <v>42</v>
      </c>
      <c r="R99" s="19">
        <f>3115*6</f>
        <v>18690</v>
      </c>
      <c r="S99" s="19">
        <v>0</v>
      </c>
      <c r="T99" s="19">
        <f t="shared" si="2"/>
        <v>18690</v>
      </c>
    </row>
    <row r="100" spans="1:20" ht="22.5">
      <c r="A100">
        <v>38</v>
      </c>
      <c r="B100" s="4" t="s">
        <v>153</v>
      </c>
      <c r="C100" s="4" t="s">
        <v>92</v>
      </c>
      <c r="D100" s="4" t="s">
        <v>29</v>
      </c>
      <c r="E100" s="4" t="s">
        <v>30</v>
      </c>
      <c r="F100" s="4" t="s">
        <v>154</v>
      </c>
      <c r="G100" s="19" t="s">
        <v>261</v>
      </c>
      <c r="H100" s="4" t="s">
        <v>35</v>
      </c>
      <c r="I100" s="5" t="s">
        <v>174</v>
      </c>
      <c r="J100" s="19" t="s">
        <v>175</v>
      </c>
      <c r="K100" s="19" t="s">
        <v>176</v>
      </c>
      <c r="L100" s="20">
        <v>1</v>
      </c>
      <c r="M100" s="19">
        <v>10</v>
      </c>
      <c r="N100" s="19">
        <v>21127297</v>
      </c>
      <c r="O100" s="19" t="s">
        <v>262</v>
      </c>
      <c r="P100" s="19" t="s">
        <v>41</v>
      </c>
      <c r="Q100" s="19" t="s">
        <v>42</v>
      </c>
      <c r="R100" s="19">
        <f>258*6</f>
        <v>1548</v>
      </c>
      <c r="S100" s="19">
        <v>0</v>
      </c>
      <c r="T100" s="19">
        <f t="shared" si="2"/>
        <v>1548</v>
      </c>
    </row>
    <row r="101" spans="1:20" ht="22.5">
      <c r="A101">
        <v>39</v>
      </c>
      <c r="B101" s="4" t="s">
        <v>153</v>
      </c>
      <c r="C101" s="4" t="s">
        <v>92</v>
      </c>
      <c r="D101" s="4" t="s">
        <v>29</v>
      </c>
      <c r="E101" s="4" t="s">
        <v>30</v>
      </c>
      <c r="F101" s="4" t="s">
        <v>154</v>
      </c>
      <c r="G101" s="19" t="s">
        <v>263</v>
      </c>
      <c r="H101" s="4" t="s">
        <v>35</v>
      </c>
      <c r="I101" s="5" t="s">
        <v>174</v>
      </c>
      <c r="J101" s="19" t="s">
        <v>175</v>
      </c>
      <c r="K101" s="19" t="s">
        <v>176</v>
      </c>
      <c r="L101" s="20">
        <v>2</v>
      </c>
      <c r="M101" s="19">
        <v>16</v>
      </c>
      <c r="N101" s="19">
        <v>26274656</v>
      </c>
      <c r="O101" s="19" t="s">
        <v>264</v>
      </c>
      <c r="P101" s="19" t="s">
        <v>41</v>
      </c>
      <c r="Q101" s="19" t="s">
        <v>42</v>
      </c>
      <c r="R101" s="19">
        <f>480*6</f>
        <v>2880</v>
      </c>
      <c r="S101" s="19">
        <v>0</v>
      </c>
      <c r="T101" s="19">
        <f t="shared" si="2"/>
        <v>2880</v>
      </c>
    </row>
    <row r="102" spans="1:20" ht="22.5">
      <c r="A102">
        <v>40</v>
      </c>
      <c r="B102" s="4" t="s">
        <v>153</v>
      </c>
      <c r="C102" s="4" t="s">
        <v>92</v>
      </c>
      <c r="D102" s="4" t="s">
        <v>29</v>
      </c>
      <c r="E102" s="4" t="s">
        <v>30</v>
      </c>
      <c r="F102" s="4" t="s">
        <v>154</v>
      </c>
      <c r="G102" s="19" t="s">
        <v>265</v>
      </c>
      <c r="H102" s="4" t="s">
        <v>35</v>
      </c>
      <c r="I102" s="5" t="s">
        <v>174</v>
      </c>
      <c r="J102" s="19" t="s">
        <v>175</v>
      </c>
      <c r="K102" s="19" t="s">
        <v>176</v>
      </c>
      <c r="L102" s="20">
        <v>2</v>
      </c>
      <c r="M102" s="19">
        <v>16</v>
      </c>
      <c r="N102" s="19">
        <v>12736143</v>
      </c>
      <c r="O102" s="19" t="s">
        <v>266</v>
      </c>
      <c r="P102" s="19" t="s">
        <v>41</v>
      </c>
      <c r="Q102" s="19" t="s">
        <v>42</v>
      </c>
      <c r="R102" s="19">
        <v>0</v>
      </c>
      <c r="S102" s="19">
        <v>0</v>
      </c>
      <c r="T102" s="19">
        <f t="shared" si="2"/>
        <v>0</v>
      </c>
    </row>
    <row r="103" spans="1:20" ht="22.5">
      <c r="A103">
        <v>41</v>
      </c>
      <c r="B103" s="4" t="s">
        <v>153</v>
      </c>
      <c r="C103" s="4" t="s">
        <v>92</v>
      </c>
      <c r="D103" s="4" t="s">
        <v>29</v>
      </c>
      <c r="E103" s="4" t="s">
        <v>30</v>
      </c>
      <c r="F103" s="4" t="s">
        <v>154</v>
      </c>
      <c r="G103" s="19" t="s">
        <v>267</v>
      </c>
      <c r="H103" s="4" t="s">
        <v>35</v>
      </c>
      <c r="I103" s="5" t="s">
        <v>174</v>
      </c>
      <c r="J103" s="19" t="s">
        <v>175</v>
      </c>
      <c r="K103" s="19" t="s">
        <v>176</v>
      </c>
      <c r="L103" s="20">
        <v>2</v>
      </c>
      <c r="M103" s="19">
        <v>16</v>
      </c>
      <c r="N103" s="19">
        <v>25229578</v>
      </c>
      <c r="O103" s="19" t="s">
        <v>268</v>
      </c>
      <c r="P103" s="19" t="s">
        <v>41</v>
      </c>
      <c r="Q103" s="19" t="s">
        <v>42</v>
      </c>
      <c r="R103" s="19">
        <f>173*6</f>
        <v>1038</v>
      </c>
      <c r="S103" s="19">
        <v>0</v>
      </c>
      <c r="T103" s="19">
        <f t="shared" si="2"/>
        <v>1038</v>
      </c>
    </row>
    <row r="104" spans="1:20" ht="22.5">
      <c r="A104">
        <v>42</v>
      </c>
      <c r="B104" s="4" t="s">
        <v>153</v>
      </c>
      <c r="C104" s="4" t="s">
        <v>92</v>
      </c>
      <c r="D104" s="4" t="s">
        <v>29</v>
      </c>
      <c r="E104" s="4" t="s">
        <v>30</v>
      </c>
      <c r="F104" s="4" t="s">
        <v>154</v>
      </c>
      <c r="G104" s="21" t="s">
        <v>269</v>
      </c>
      <c r="H104" s="4" t="s">
        <v>35</v>
      </c>
      <c r="I104" s="5" t="s">
        <v>174</v>
      </c>
      <c r="J104" s="19" t="s">
        <v>175</v>
      </c>
      <c r="K104" s="19" t="s">
        <v>176</v>
      </c>
      <c r="L104" s="20">
        <v>2</v>
      </c>
      <c r="M104" s="19">
        <v>16</v>
      </c>
      <c r="N104" s="19">
        <v>18716966</v>
      </c>
      <c r="O104" s="19" t="s">
        <v>271</v>
      </c>
      <c r="P104" s="19" t="s">
        <v>41</v>
      </c>
      <c r="Q104" s="19" t="s">
        <v>42</v>
      </c>
      <c r="R104" s="19">
        <v>0</v>
      </c>
      <c r="S104" s="19">
        <v>0</v>
      </c>
      <c r="T104" s="19">
        <f t="shared" si="2"/>
        <v>0</v>
      </c>
    </row>
    <row r="105" spans="1:20" ht="22.5">
      <c r="A105">
        <v>43</v>
      </c>
      <c r="B105" s="4" t="s">
        <v>153</v>
      </c>
      <c r="C105" s="4" t="s">
        <v>92</v>
      </c>
      <c r="D105" s="4" t="s">
        <v>29</v>
      </c>
      <c r="E105" s="4" t="s">
        <v>30</v>
      </c>
      <c r="F105" s="4" t="s">
        <v>154</v>
      </c>
      <c r="G105" s="21" t="s">
        <v>270</v>
      </c>
      <c r="H105" s="4" t="s">
        <v>35</v>
      </c>
      <c r="I105" s="5" t="s">
        <v>174</v>
      </c>
      <c r="J105" s="19" t="s">
        <v>175</v>
      </c>
      <c r="K105" s="19" t="s">
        <v>176</v>
      </c>
      <c r="L105" s="20">
        <v>2</v>
      </c>
      <c r="M105" s="19">
        <v>16</v>
      </c>
      <c r="N105" s="19">
        <v>60856389</v>
      </c>
      <c r="O105" s="19" t="s">
        <v>272</v>
      </c>
      <c r="P105" s="19" t="s">
        <v>41</v>
      </c>
      <c r="Q105" s="19" t="s">
        <v>42</v>
      </c>
      <c r="R105" s="19">
        <v>0</v>
      </c>
      <c r="S105" s="19">
        <v>0</v>
      </c>
      <c r="T105" s="19">
        <f t="shared" si="2"/>
        <v>0</v>
      </c>
    </row>
    <row r="106" spans="1:20" ht="22.5">
      <c r="A106">
        <v>44</v>
      </c>
      <c r="B106" s="4" t="s">
        <v>153</v>
      </c>
      <c r="C106" s="4" t="s">
        <v>92</v>
      </c>
      <c r="D106" s="4" t="s">
        <v>29</v>
      </c>
      <c r="E106" s="4" t="s">
        <v>30</v>
      </c>
      <c r="F106" s="4" t="s">
        <v>154</v>
      </c>
      <c r="G106" s="21" t="s">
        <v>273</v>
      </c>
      <c r="H106" s="4" t="s">
        <v>35</v>
      </c>
      <c r="I106" s="5" t="s">
        <v>174</v>
      </c>
      <c r="J106" s="19" t="s">
        <v>175</v>
      </c>
      <c r="K106" s="19" t="s">
        <v>176</v>
      </c>
      <c r="L106" s="20">
        <v>2</v>
      </c>
      <c r="M106" s="19">
        <v>16</v>
      </c>
      <c r="N106" s="19">
        <v>25752899</v>
      </c>
      <c r="O106" s="19" t="s">
        <v>274</v>
      </c>
      <c r="P106" s="19" t="s">
        <v>41</v>
      </c>
      <c r="Q106" s="19" t="s">
        <v>42</v>
      </c>
      <c r="R106" s="19">
        <f>381*6</f>
        <v>2286</v>
      </c>
      <c r="S106" s="19">
        <v>0</v>
      </c>
      <c r="T106" s="19">
        <f t="shared" si="2"/>
        <v>2286</v>
      </c>
    </row>
    <row r="107" spans="1:20" ht="22.5">
      <c r="A107">
        <v>45</v>
      </c>
      <c r="B107" s="4" t="s">
        <v>153</v>
      </c>
      <c r="C107" s="4" t="s">
        <v>92</v>
      </c>
      <c r="D107" s="4" t="s">
        <v>29</v>
      </c>
      <c r="E107" s="4" t="s">
        <v>30</v>
      </c>
      <c r="F107" s="4" t="s">
        <v>154</v>
      </c>
      <c r="G107" s="21" t="s">
        <v>275</v>
      </c>
      <c r="H107" s="4" t="s">
        <v>35</v>
      </c>
      <c r="I107" s="5" t="s">
        <v>174</v>
      </c>
      <c r="J107" s="19" t="s">
        <v>175</v>
      </c>
      <c r="K107" s="19" t="s">
        <v>176</v>
      </c>
      <c r="L107" s="20">
        <v>2</v>
      </c>
      <c r="M107" s="19">
        <v>16</v>
      </c>
      <c r="N107" s="19">
        <v>27550907</v>
      </c>
      <c r="O107" s="19" t="s">
        <v>276</v>
      </c>
      <c r="P107" s="19" t="s">
        <v>41</v>
      </c>
      <c r="Q107" s="19" t="s">
        <v>42</v>
      </c>
      <c r="R107" s="19">
        <f>451*6</f>
        <v>2706</v>
      </c>
      <c r="S107" s="19">
        <v>0</v>
      </c>
      <c r="T107" s="19">
        <f t="shared" si="2"/>
        <v>2706</v>
      </c>
    </row>
    <row r="108" spans="1:20" ht="22.5">
      <c r="A108">
        <v>46</v>
      </c>
      <c r="B108" s="4" t="s">
        <v>153</v>
      </c>
      <c r="C108" s="4" t="s">
        <v>92</v>
      </c>
      <c r="D108" s="4" t="s">
        <v>29</v>
      </c>
      <c r="E108" s="4" t="s">
        <v>30</v>
      </c>
      <c r="F108" s="4" t="s">
        <v>154</v>
      </c>
      <c r="G108" s="21" t="s">
        <v>277</v>
      </c>
      <c r="H108" s="4" t="s">
        <v>35</v>
      </c>
      <c r="I108" s="5" t="s">
        <v>174</v>
      </c>
      <c r="J108" s="19" t="s">
        <v>175</v>
      </c>
      <c r="K108" s="19" t="s">
        <v>176</v>
      </c>
      <c r="L108" s="20">
        <v>2</v>
      </c>
      <c r="M108" s="19">
        <v>16</v>
      </c>
      <c r="N108" s="19">
        <v>27086404</v>
      </c>
      <c r="O108" s="19" t="s">
        <v>278</v>
      </c>
      <c r="P108" s="19" t="s">
        <v>41</v>
      </c>
      <c r="Q108" s="19" t="s">
        <v>42</v>
      </c>
      <c r="R108" s="19">
        <f>605*6</f>
        <v>3630</v>
      </c>
      <c r="S108" s="19">
        <v>0</v>
      </c>
      <c r="T108" s="19">
        <f t="shared" si="2"/>
        <v>3630</v>
      </c>
    </row>
    <row r="109" spans="1:20" ht="22.5">
      <c r="A109">
        <v>47</v>
      </c>
      <c r="B109" s="4" t="s">
        <v>153</v>
      </c>
      <c r="C109" s="4" t="s">
        <v>92</v>
      </c>
      <c r="D109" s="4" t="s">
        <v>29</v>
      </c>
      <c r="E109" s="4" t="s">
        <v>30</v>
      </c>
      <c r="F109" s="4" t="s">
        <v>154</v>
      </c>
      <c r="G109" s="21" t="s">
        <v>287</v>
      </c>
      <c r="H109" s="4" t="s">
        <v>35</v>
      </c>
      <c r="I109" s="5" t="s">
        <v>174</v>
      </c>
      <c r="J109" s="19" t="s">
        <v>175</v>
      </c>
      <c r="K109" s="19" t="s">
        <v>176</v>
      </c>
      <c r="L109" s="20">
        <v>2</v>
      </c>
      <c r="M109" s="19">
        <v>16</v>
      </c>
      <c r="N109" s="19">
        <v>23727971</v>
      </c>
      <c r="O109" s="19" t="s">
        <v>288</v>
      </c>
      <c r="P109" s="19" t="s">
        <v>41</v>
      </c>
      <c r="Q109" s="19" t="s">
        <v>42</v>
      </c>
      <c r="R109" s="19">
        <f>182*6</f>
        <v>1092</v>
      </c>
      <c r="S109" s="19">
        <v>0</v>
      </c>
      <c r="T109" s="19">
        <f t="shared" si="2"/>
        <v>1092</v>
      </c>
    </row>
    <row r="110" spans="1:20" ht="22.5">
      <c r="A110">
        <v>48</v>
      </c>
      <c r="B110" s="4" t="s">
        <v>153</v>
      </c>
      <c r="C110" s="4" t="s">
        <v>92</v>
      </c>
      <c r="D110" s="4" t="s">
        <v>29</v>
      </c>
      <c r="E110" s="4" t="s">
        <v>30</v>
      </c>
      <c r="F110" s="4" t="s">
        <v>154</v>
      </c>
      <c r="G110" s="22" t="s">
        <v>289</v>
      </c>
      <c r="H110" s="4" t="s">
        <v>35</v>
      </c>
      <c r="I110" s="5" t="s">
        <v>174</v>
      </c>
      <c r="J110" s="19" t="s">
        <v>175</v>
      </c>
      <c r="K110" s="19" t="s">
        <v>176</v>
      </c>
      <c r="L110" s="20">
        <v>2</v>
      </c>
      <c r="M110" s="19">
        <v>16</v>
      </c>
      <c r="N110" s="19">
        <v>20758807</v>
      </c>
      <c r="O110" s="19" t="s">
        <v>291</v>
      </c>
      <c r="P110" s="19" t="s">
        <v>41</v>
      </c>
      <c r="Q110" s="19" t="s">
        <v>42</v>
      </c>
      <c r="R110" s="19">
        <f>1103*6</f>
        <v>6618</v>
      </c>
      <c r="S110" s="19">
        <v>0</v>
      </c>
      <c r="T110" s="19">
        <f t="shared" si="2"/>
        <v>6618</v>
      </c>
    </row>
    <row r="111" spans="1:20" ht="22.5">
      <c r="A111">
        <v>49</v>
      </c>
      <c r="B111" s="4" t="s">
        <v>153</v>
      </c>
      <c r="C111" s="4" t="s">
        <v>92</v>
      </c>
      <c r="D111" s="4" t="s">
        <v>29</v>
      </c>
      <c r="E111" s="4" t="s">
        <v>30</v>
      </c>
      <c r="F111" s="4" t="s">
        <v>154</v>
      </c>
      <c r="G111" s="21" t="s">
        <v>290</v>
      </c>
      <c r="H111" s="4" t="s">
        <v>35</v>
      </c>
      <c r="I111" s="5" t="s">
        <v>174</v>
      </c>
      <c r="J111" s="19" t="s">
        <v>175</v>
      </c>
      <c r="K111" s="19" t="s">
        <v>176</v>
      </c>
      <c r="L111" s="20">
        <v>4</v>
      </c>
      <c r="M111" s="19">
        <v>10</v>
      </c>
      <c r="N111" s="19">
        <v>7975754</v>
      </c>
      <c r="O111" s="19" t="s">
        <v>292</v>
      </c>
      <c r="P111" s="19" t="s">
        <v>41</v>
      </c>
      <c r="Q111" s="19" t="s">
        <v>42</v>
      </c>
      <c r="R111" s="19">
        <f>915*6</f>
        <v>5490</v>
      </c>
      <c r="S111" s="19">
        <v>0</v>
      </c>
      <c r="T111" s="19">
        <f t="shared" si="2"/>
        <v>5490</v>
      </c>
    </row>
    <row r="112" spans="1:20" ht="22.5">
      <c r="A112">
        <v>50</v>
      </c>
      <c r="B112" s="4" t="s">
        <v>153</v>
      </c>
      <c r="C112" s="4" t="s">
        <v>92</v>
      </c>
      <c r="D112" s="4" t="s">
        <v>29</v>
      </c>
      <c r="E112" s="4" t="s">
        <v>30</v>
      </c>
      <c r="F112" s="4" t="s">
        <v>154</v>
      </c>
      <c r="G112" s="22" t="s">
        <v>279</v>
      </c>
      <c r="H112" s="4" t="s">
        <v>35</v>
      </c>
      <c r="I112" s="5" t="s">
        <v>174</v>
      </c>
      <c r="J112" s="19" t="s">
        <v>175</v>
      </c>
      <c r="K112" s="19" t="s">
        <v>176</v>
      </c>
      <c r="L112" s="20">
        <v>5</v>
      </c>
      <c r="M112" s="19">
        <v>13</v>
      </c>
      <c r="N112" s="19">
        <v>10031876</v>
      </c>
      <c r="O112" s="19" t="s">
        <v>280</v>
      </c>
      <c r="P112" s="19" t="s">
        <v>41</v>
      </c>
      <c r="Q112" s="19" t="s">
        <v>42</v>
      </c>
      <c r="R112" s="19">
        <f>705*6</f>
        <v>4230</v>
      </c>
      <c r="S112" s="19">
        <v>0</v>
      </c>
      <c r="T112" s="19">
        <f t="shared" si="2"/>
        <v>4230</v>
      </c>
    </row>
    <row r="113" spans="1:24" ht="36" customHeight="1">
      <c r="A113">
        <v>51</v>
      </c>
      <c r="B113" s="4" t="s">
        <v>153</v>
      </c>
      <c r="C113" s="4" t="s">
        <v>92</v>
      </c>
      <c r="D113" s="4" t="s">
        <v>29</v>
      </c>
      <c r="E113" s="4" t="s">
        <v>30</v>
      </c>
      <c r="F113" s="4" t="s">
        <v>154</v>
      </c>
      <c r="G113" s="22" t="s">
        <v>281</v>
      </c>
      <c r="H113" s="4" t="s">
        <v>35</v>
      </c>
      <c r="I113" s="5" t="s">
        <v>174</v>
      </c>
      <c r="J113" s="19" t="s">
        <v>175</v>
      </c>
      <c r="K113" s="19" t="s">
        <v>176</v>
      </c>
      <c r="L113" s="20">
        <v>2</v>
      </c>
      <c r="M113" s="19">
        <v>16</v>
      </c>
      <c r="N113" s="19">
        <v>60430144</v>
      </c>
      <c r="O113" s="19" t="s">
        <v>282</v>
      </c>
      <c r="P113" s="19" t="s">
        <v>41</v>
      </c>
      <c r="Q113" s="19" t="s">
        <v>42</v>
      </c>
      <c r="R113" s="19">
        <f>570*6</f>
        <v>3420</v>
      </c>
      <c r="S113" s="19">
        <v>0</v>
      </c>
      <c r="T113" s="19">
        <f t="shared" si="2"/>
        <v>3420</v>
      </c>
    </row>
    <row r="114" spans="1:24" ht="22.5">
      <c r="A114">
        <v>52</v>
      </c>
      <c r="B114" s="4" t="s">
        <v>153</v>
      </c>
      <c r="C114" s="4" t="s">
        <v>92</v>
      </c>
      <c r="D114" s="4" t="s">
        <v>29</v>
      </c>
      <c r="E114" s="4" t="s">
        <v>30</v>
      </c>
      <c r="F114" s="4" t="s">
        <v>154</v>
      </c>
      <c r="G114" s="22" t="s">
        <v>293</v>
      </c>
      <c r="H114" s="4" t="s">
        <v>35</v>
      </c>
      <c r="I114" s="5" t="s">
        <v>174</v>
      </c>
      <c r="J114" s="19" t="s">
        <v>175</v>
      </c>
      <c r="K114" s="19" t="s">
        <v>294</v>
      </c>
      <c r="L114" s="20">
        <v>8</v>
      </c>
      <c r="M114" s="19">
        <v>50</v>
      </c>
      <c r="N114" s="19">
        <v>63009845</v>
      </c>
      <c r="O114" s="19" t="s">
        <v>296</v>
      </c>
      <c r="P114" s="19" t="s">
        <v>41</v>
      </c>
      <c r="Q114" s="19" t="s">
        <v>42</v>
      </c>
      <c r="R114" s="19">
        <f>1163*6</f>
        <v>6978</v>
      </c>
      <c r="S114" s="19">
        <v>0</v>
      </c>
      <c r="T114" s="19">
        <f t="shared" si="2"/>
        <v>6978</v>
      </c>
    </row>
    <row r="115" spans="1:24" ht="22.5">
      <c r="A115">
        <v>53</v>
      </c>
      <c r="B115" s="4" t="s">
        <v>153</v>
      </c>
      <c r="C115" s="4" t="s">
        <v>92</v>
      </c>
      <c r="D115" s="4" t="s">
        <v>29</v>
      </c>
      <c r="E115" s="4" t="s">
        <v>30</v>
      </c>
      <c r="F115" s="4" t="s">
        <v>154</v>
      </c>
      <c r="G115" s="22" t="s">
        <v>293</v>
      </c>
      <c r="H115" s="4" t="s">
        <v>35</v>
      </c>
      <c r="I115" s="5" t="s">
        <v>174</v>
      </c>
      <c r="J115" s="19" t="s">
        <v>175</v>
      </c>
      <c r="K115" s="19" t="s">
        <v>294</v>
      </c>
      <c r="L115" s="20">
        <v>8</v>
      </c>
      <c r="M115" s="19">
        <v>50</v>
      </c>
      <c r="N115" s="19">
        <v>63009844</v>
      </c>
      <c r="O115" s="19" t="s">
        <v>295</v>
      </c>
      <c r="P115" s="19" t="s">
        <v>41</v>
      </c>
      <c r="Q115" s="19" t="s">
        <v>42</v>
      </c>
      <c r="R115" s="19">
        <f>1029*6</f>
        <v>6174</v>
      </c>
      <c r="S115" s="19">
        <v>0</v>
      </c>
      <c r="T115" s="19">
        <f t="shared" si="2"/>
        <v>6174</v>
      </c>
    </row>
    <row r="116" spans="1:24" ht="22.5">
      <c r="A116">
        <v>54</v>
      </c>
      <c r="B116" s="4" t="s">
        <v>153</v>
      </c>
      <c r="C116" s="4" t="s">
        <v>92</v>
      </c>
      <c r="D116" s="4" t="s">
        <v>29</v>
      </c>
      <c r="E116" s="4" t="s">
        <v>30</v>
      </c>
      <c r="F116" s="4" t="s">
        <v>154</v>
      </c>
      <c r="G116" s="22" t="s">
        <v>129</v>
      </c>
      <c r="H116" s="4" t="s">
        <v>35</v>
      </c>
      <c r="I116" s="5" t="s">
        <v>174</v>
      </c>
      <c r="J116" s="19" t="s">
        <v>175</v>
      </c>
      <c r="K116" s="19" t="s">
        <v>294</v>
      </c>
      <c r="L116" s="20">
        <v>5</v>
      </c>
      <c r="M116" s="19">
        <v>35</v>
      </c>
      <c r="N116" s="19">
        <v>80321790</v>
      </c>
      <c r="O116" s="19" t="s">
        <v>318</v>
      </c>
      <c r="P116" s="19" t="s">
        <v>41</v>
      </c>
      <c r="Q116" s="19" t="s">
        <v>42</v>
      </c>
      <c r="R116" s="19">
        <f>174*6</f>
        <v>1044</v>
      </c>
      <c r="S116" s="19">
        <v>0</v>
      </c>
      <c r="T116" s="19">
        <f t="shared" si="2"/>
        <v>1044</v>
      </c>
    </row>
    <row r="117" spans="1:24" ht="22.5">
      <c r="A117">
        <v>55</v>
      </c>
      <c r="B117" s="4" t="s">
        <v>153</v>
      </c>
      <c r="C117" s="4" t="s">
        <v>92</v>
      </c>
      <c r="D117" s="4" t="s">
        <v>29</v>
      </c>
      <c r="E117" s="4" t="s">
        <v>30</v>
      </c>
      <c r="F117" s="4" t="s">
        <v>154</v>
      </c>
      <c r="G117" s="22" t="s">
        <v>297</v>
      </c>
      <c r="H117" s="4" t="s">
        <v>35</v>
      </c>
      <c r="I117" s="5" t="s">
        <v>174</v>
      </c>
      <c r="J117" s="19" t="s">
        <v>175</v>
      </c>
      <c r="K117" s="19" t="s">
        <v>300</v>
      </c>
      <c r="L117" s="20">
        <v>11</v>
      </c>
      <c r="M117" s="19">
        <v>25</v>
      </c>
      <c r="N117" s="19">
        <v>3462392</v>
      </c>
      <c r="O117" s="19" t="s">
        <v>302</v>
      </c>
      <c r="P117" s="19" t="s">
        <v>41</v>
      </c>
      <c r="Q117" s="19" t="s">
        <v>42</v>
      </c>
      <c r="R117" s="19">
        <v>0</v>
      </c>
      <c r="S117" s="19">
        <v>0</v>
      </c>
      <c r="T117" s="19">
        <f t="shared" ref="T117:T119" si="3">R117+S117</f>
        <v>0</v>
      </c>
    </row>
    <row r="118" spans="1:24" ht="33.75">
      <c r="A118">
        <v>56</v>
      </c>
      <c r="B118" s="4" t="s">
        <v>153</v>
      </c>
      <c r="C118" s="4" t="s">
        <v>92</v>
      </c>
      <c r="D118" s="4" t="s">
        <v>29</v>
      </c>
      <c r="E118" s="4" t="s">
        <v>30</v>
      </c>
      <c r="F118" s="4" t="s">
        <v>154</v>
      </c>
      <c r="G118" s="22" t="s">
        <v>298</v>
      </c>
      <c r="H118" s="4" t="s">
        <v>35</v>
      </c>
      <c r="I118" s="5" t="s">
        <v>174</v>
      </c>
      <c r="J118" s="19" t="s">
        <v>175</v>
      </c>
      <c r="K118" s="19" t="s">
        <v>301</v>
      </c>
      <c r="L118" s="20">
        <v>2</v>
      </c>
      <c r="M118" s="19">
        <v>16</v>
      </c>
      <c r="N118" s="19">
        <v>23743441</v>
      </c>
      <c r="O118" s="19" t="s">
        <v>303</v>
      </c>
      <c r="P118" s="19" t="s">
        <v>41</v>
      </c>
      <c r="Q118" s="19" t="s">
        <v>42</v>
      </c>
      <c r="R118" s="19">
        <f>554*6</f>
        <v>3324</v>
      </c>
      <c r="S118" s="19">
        <v>0</v>
      </c>
      <c r="T118" s="19">
        <f t="shared" si="3"/>
        <v>3324</v>
      </c>
    </row>
    <row r="119" spans="1:24" ht="22.5">
      <c r="A119">
        <v>57</v>
      </c>
      <c r="B119" s="4" t="s">
        <v>153</v>
      </c>
      <c r="C119" s="4" t="s">
        <v>92</v>
      </c>
      <c r="D119" s="4" t="s">
        <v>29</v>
      </c>
      <c r="E119" s="4" t="s">
        <v>30</v>
      </c>
      <c r="F119" s="4" t="s">
        <v>154</v>
      </c>
      <c r="G119" s="22" t="s">
        <v>299</v>
      </c>
      <c r="H119" s="4" t="s">
        <v>35</v>
      </c>
      <c r="I119" s="5" t="s">
        <v>174</v>
      </c>
      <c r="J119" s="19" t="s">
        <v>175</v>
      </c>
      <c r="K119" s="19" t="s">
        <v>301</v>
      </c>
      <c r="L119" s="20">
        <v>2</v>
      </c>
      <c r="M119" s="19">
        <v>16</v>
      </c>
      <c r="N119" s="19">
        <v>60810010</v>
      </c>
      <c r="O119" s="19" t="s">
        <v>304</v>
      </c>
      <c r="P119" s="19" t="s">
        <v>41</v>
      </c>
      <c r="Q119" s="19" t="s">
        <v>42</v>
      </c>
      <c r="R119" s="19">
        <f>956*6</f>
        <v>5736</v>
      </c>
      <c r="S119" s="19">
        <v>0</v>
      </c>
      <c r="T119" s="19">
        <f t="shared" si="3"/>
        <v>5736</v>
      </c>
    </row>
    <row r="120" spans="1:24" ht="22.5">
      <c r="A120">
        <v>58</v>
      </c>
      <c r="B120" s="4" t="s">
        <v>153</v>
      </c>
      <c r="C120" s="4" t="s">
        <v>92</v>
      </c>
      <c r="D120" s="4" t="s">
        <v>29</v>
      </c>
      <c r="E120" s="4" t="s">
        <v>30</v>
      </c>
      <c r="F120" s="4" t="s">
        <v>154</v>
      </c>
      <c r="G120" s="21" t="s">
        <v>283</v>
      </c>
      <c r="H120" s="4" t="s">
        <v>35</v>
      </c>
      <c r="I120" s="5" t="s">
        <v>174</v>
      </c>
      <c r="J120" s="19" t="s">
        <v>175</v>
      </c>
      <c r="K120" s="19" t="s">
        <v>301</v>
      </c>
      <c r="L120" s="20">
        <v>1</v>
      </c>
      <c r="M120" s="19">
        <v>10</v>
      </c>
      <c r="N120" s="19">
        <v>22990794</v>
      </c>
      <c r="O120" s="19" t="s">
        <v>284</v>
      </c>
      <c r="P120" s="19" t="s">
        <v>41</v>
      </c>
      <c r="Q120" s="19" t="s">
        <v>42</v>
      </c>
      <c r="R120" s="19">
        <f>68*6</f>
        <v>408</v>
      </c>
      <c r="S120" s="19">
        <v>0</v>
      </c>
      <c r="T120" s="19">
        <f>R120+S120</f>
        <v>408</v>
      </c>
    </row>
    <row r="121" spans="1:24" ht="22.5">
      <c r="A121">
        <v>59</v>
      </c>
      <c r="B121" s="4" t="s">
        <v>153</v>
      </c>
      <c r="C121" s="4" t="s">
        <v>92</v>
      </c>
      <c r="D121" s="4" t="s">
        <v>29</v>
      </c>
      <c r="E121" s="4" t="s">
        <v>30</v>
      </c>
      <c r="F121" s="4" t="s">
        <v>154</v>
      </c>
      <c r="G121" s="22" t="s">
        <v>305</v>
      </c>
      <c r="H121" s="4" t="s">
        <v>35</v>
      </c>
      <c r="I121" s="5" t="s">
        <v>174</v>
      </c>
      <c r="J121" s="19" t="s">
        <v>175</v>
      </c>
      <c r="K121" s="21" t="s">
        <v>52</v>
      </c>
      <c r="L121" s="27">
        <v>4</v>
      </c>
      <c r="M121" s="21">
        <v>10</v>
      </c>
      <c r="N121" s="21">
        <v>88501780</v>
      </c>
      <c r="O121" s="19" t="s">
        <v>306</v>
      </c>
      <c r="P121" s="19" t="s">
        <v>41</v>
      </c>
      <c r="Q121" s="19" t="s">
        <v>42</v>
      </c>
      <c r="R121" s="19">
        <f>70*6</f>
        <v>420</v>
      </c>
      <c r="S121" s="19">
        <v>0</v>
      </c>
      <c r="T121" s="19">
        <f t="shared" ref="T121:T126" si="4">R121+S121</f>
        <v>420</v>
      </c>
    </row>
    <row r="122" spans="1:24" ht="22.5">
      <c r="A122">
        <v>60</v>
      </c>
      <c r="B122" s="4" t="s">
        <v>153</v>
      </c>
      <c r="C122" s="4" t="s">
        <v>92</v>
      </c>
      <c r="D122" s="4" t="s">
        <v>29</v>
      </c>
      <c r="E122" s="4" t="s">
        <v>30</v>
      </c>
      <c r="F122" s="4" t="s">
        <v>154</v>
      </c>
      <c r="G122" s="22" t="s">
        <v>307</v>
      </c>
      <c r="H122" s="4" t="s">
        <v>35</v>
      </c>
      <c r="I122" s="5" t="s">
        <v>174</v>
      </c>
      <c r="J122" s="19" t="s">
        <v>175</v>
      </c>
      <c r="K122" s="21" t="s">
        <v>52</v>
      </c>
      <c r="L122" s="27">
        <v>4</v>
      </c>
      <c r="M122" s="21">
        <v>10</v>
      </c>
      <c r="N122" s="21">
        <v>62326437</v>
      </c>
      <c r="O122" s="19" t="s">
        <v>313</v>
      </c>
      <c r="P122" s="19" t="s">
        <v>41</v>
      </c>
      <c r="Q122" s="19" t="s">
        <v>42</v>
      </c>
      <c r="R122" s="19">
        <f>21*6</f>
        <v>126</v>
      </c>
      <c r="S122" s="19">
        <v>0</v>
      </c>
      <c r="T122" s="19">
        <f t="shared" si="4"/>
        <v>126</v>
      </c>
    </row>
    <row r="123" spans="1:24" ht="33.75">
      <c r="A123">
        <v>61</v>
      </c>
      <c r="B123" s="4" t="s">
        <v>153</v>
      </c>
      <c r="C123" s="4" t="s">
        <v>92</v>
      </c>
      <c r="D123" s="4" t="s">
        <v>29</v>
      </c>
      <c r="E123" s="4" t="s">
        <v>30</v>
      </c>
      <c r="F123" s="4" t="s">
        <v>154</v>
      </c>
      <c r="G123" s="22" t="s">
        <v>308</v>
      </c>
      <c r="H123" s="4" t="s">
        <v>35</v>
      </c>
      <c r="I123" s="5" t="s">
        <v>174</v>
      </c>
      <c r="J123" s="19" t="s">
        <v>175</v>
      </c>
      <c r="K123" s="21" t="s">
        <v>52</v>
      </c>
      <c r="L123" s="27">
        <v>4</v>
      </c>
      <c r="M123" s="21">
        <v>10</v>
      </c>
      <c r="N123" s="21">
        <v>10995696</v>
      </c>
      <c r="O123" s="19" t="s">
        <v>314</v>
      </c>
      <c r="P123" s="19" t="s">
        <v>41</v>
      </c>
      <c r="Q123" s="19" t="s">
        <v>42</v>
      </c>
      <c r="R123" s="19">
        <f>2*6</f>
        <v>12</v>
      </c>
      <c r="S123" s="19">
        <v>0</v>
      </c>
      <c r="T123" s="19">
        <f t="shared" si="4"/>
        <v>12</v>
      </c>
    </row>
    <row r="124" spans="1:24" ht="22.5">
      <c r="A124">
        <v>62</v>
      </c>
      <c r="B124" s="4" t="s">
        <v>153</v>
      </c>
      <c r="C124" s="4" t="s">
        <v>92</v>
      </c>
      <c r="D124" s="4" t="s">
        <v>29</v>
      </c>
      <c r="E124" s="4" t="s">
        <v>30</v>
      </c>
      <c r="F124" s="4" t="s">
        <v>154</v>
      </c>
      <c r="G124" s="22" t="s">
        <v>309</v>
      </c>
      <c r="H124" s="4" t="s">
        <v>35</v>
      </c>
      <c r="I124" s="5" t="s">
        <v>174</v>
      </c>
      <c r="J124" s="19" t="s">
        <v>175</v>
      </c>
      <c r="K124" s="21" t="s">
        <v>52</v>
      </c>
      <c r="L124" s="27">
        <v>14</v>
      </c>
      <c r="M124" s="21">
        <v>32</v>
      </c>
      <c r="N124" s="21">
        <v>8445178</v>
      </c>
      <c r="O124" s="19" t="s">
        <v>311</v>
      </c>
      <c r="P124" s="19" t="s">
        <v>41</v>
      </c>
      <c r="Q124" s="19" t="s">
        <v>42</v>
      </c>
      <c r="R124" s="19">
        <f>630*6</f>
        <v>3780</v>
      </c>
      <c r="S124" s="19">
        <v>0</v>
      </c>
      <c r="T124" s="19">
        <f t="shared" si="4"/>
        <v>3780</v>
      </c>
      <c r="X124" s="7"/>
    </row>
    <row r="125" spans="1:24" ht="22.5">
      <c r="A125">
        <v>63</v>
      </c>
      <c r="B125" s="4" t="s">
        <v>153</v>
      </c>
      <c r="C125" s="4" t="s">
        <v>92</v>
      </c>
      <c r="D125" s="4" t="s">
        <v>29</v>
      </c>
      <c r="E125" s="4" t="s">
        <v>30</v>
      </c>
      <c r="F125" s="4" t="s">
        <v>154</v>
      </c>
      <c r="G125" s="22" t="s">
        <v>310</v>
      </c>
      <c r="H125" s="4" t="s">
        <v>35</v>
      </c>
      <c r="I125" s="5" t="s">
        <v>174</v>
      </c>
      <c r="J125" s="19" t="s">
        <v>175</v>
      </c>
      <c r="K125" s="21" t="s">
        <v>52</v>
      </c>
      <c r="L125" s="27">
        <v>4</v>
      </c>
      <c r="M125" s="21">
        <v>10</v>
      </c>
      <c r="N125" s="21">
        <v>47966933</v>
      </c>
      <c r="O125" s="19" t="s">
        <v>312</v>
      </c>
      <c r="P125" s="19" t="s">
        <v>41</v>
      </c>
      <c r="Q125" s="19" t="s">
        <v>42</v>
      </c>
      <c r="R125" s="19">
        <f>60*6</f>
        <v>360</v>
      </c>
      <c r="S125" s="19">
        <v>0</v>
      </c>
      <c r="T125" s="19">
        <f t="shared" si="4"/>
        <v>360</v>
      </c>
    </row>
    <row r="126" spans="1:24" ht="22.5">
      <c r="A126">
        <v>64</v>
      </c>
      <c r="B126" s="4" t="s">
        <v>153</v>
      </c>
      <c r="C126" s="4" t="s">
        <v>92</v>
      </c>
      <c r="D126" s="4" t="s">
        <v>29</v>
      </c>
      <c r="E126" s="4" t="s">
        <v>30</v>
      </c>
      <c r="F126" s="4" t="s">
        <v>154</v>
      </c>
      <c r="G126" s="22" t="s">
        <v>315</v>
      </c>
      <c r="H126" s="4" t="s">
        <v>35</v>
      </c>
      <c r="I126" s="5" t="s">
        <v>174</v>
      </c>
      <c r="J126" s="19" t="s">
        <v>175</v>
      </c>
      <c r="K126" s="21" t="s">
        <v>316</v>
      </c>
      <c r="L126" s="27">
        <v>11</v>
      </c>
      <c r="M126" s="21">
        <v>25</v>
      </c>
      <c r="N126" s="21">
        <v>63659637</v>
      </c>
      <c r="O126" s="19" t="s">
        <v>317</v>
      </c>
      <c r="P126" s="19" t="s">
        <v>41</v>
      </c>
      <c r="Q126" s="19" t="s">
        <v>42</v>
      </c>
      <c r="R126" s="19">
        <f>0</f>
        <v>0</v>
      </c>
      <c r="S126" s="19">
        <v>0</v>
      </c>
      <c r="T126" s="19">
        <f t="shared" si="4"/>
        <v>0</v>
      </c>
      <c r="V126" s="7"/>
    </row>
    <row r="127" spans="1:24">
      <c r="B127" s="23"/>
      <c r="C127" s="23"/>
      <c r="D127" s="23"/>
      <c r="E127" s="23"/>
      <c r="F127" s="23"/>
      <c r="G127" s="24"/>
      <c r="H127" s="23"/>
      <c r="I127" s="25"/>
      <c r="J127" s="26"/>
      <c r="K127" s="24"/>
      <c r="L127" s="24"/>
      <c r="M127" s="24"/>
      <c r="N127" s="24"/>
      <c r="O127" s="26"/>
      <c r="P127" s="26"/>
      <c r="Q127" s="26"/>
      <c r="R127" s="26"/>
      <c r="S127" s="26"/>
      <c r="T127" s="26"/>
    </row>
    <row r="128" spans="1:24">
      <c r="B128" s="23"/>
      <c r="C128" s="23"/>
      <c r="D128" s="23"/>
      <c r="E128" s="23"/>
      <c r="F128" s="23"/>
      <c r="G128" s="24"/>
      <c r="H128" s="23"/>
      <c r="I128" s="25"/>
      <c r="J128" s="26"/>
      <c r="K128" s="24"/>
      <c r="L128" s="24"/>
      <c r="M128" s="24"/>
      <c r="N128" s="24"/>
      <c r="O128" s="26"/>
      <c r="P128" s="26"/>
      <c r="Q128" s="26"/>
      <c r="R128" s="26"/>
      <c r="S128" s="26"/>
      <c r="T128" s="26">
        <f>SUM(T63:T126)</f>
        <v>449220</v>
      </c>
    </row>
    <row r="129" spans="2:20">
      <c r="B129" s="23" t="s">
        <v>52</v>
      </c>
      <c r="C129" s="28">
        <f>Y51+Y50+Y46+Y45+Y43+Y42+Y41+Y39+Y32+Y31+Y30+Y29+Y20+Y17+Y7+T125+T124+T123+T122+T121+T117</f>
        <v>154503</v>
      </c>
      <c r="D129" s="23"/>
      <c r="E129" s="23"/>
      <c r="F129" s="23"/>
      <c r="G129" s="24"/>
      <c r="H129" s="23"/>
      <c r="I129" s="25"/>
      <c r="J129" s="26"/>
      <c r="K129" s="24"/>
      <c r="L129" s="24"/>
      <c r="M129" s="24"/>
      <c r="N129" s="24"/>
      <c r="O129" s="26"/>
      <c r="P129" s="26"/>
      <c r="Q129" s="26"/>
      <c r="R129" s="26"/>
      <c r="S129" s="26"/>
      <c r="T129" s="26"/>
    </row>
    <row r="130" spans="2:20">
      <c r="B130" s="23" t="s">
        <v>229</v>
      </c>
      <c r="C130" s="23">
        <f>T120+T119+T118+T84</f>
        <v>14142</v>
      </c>
      <c r="D130" s="23"/>
      <c r="E130" s="23"/>
      <c r="F130" s="23"/>
      <c r="G130" s="24"/>
      <c r="H130" s="23"/>
      <c r="I130" s="25"/>
      <c r="J130" s="26"/>
      <c r="K130" s="24"/>
      <c r="L130" s="24"/>
      <c r="M130" s="24"/>
      <c r="N130" s="24"/>
      <c r="O130" s="26"/>
      <c r="P130" s="26"/>
      <c r="Q130" s="26"/>
      <c r="R130" s="26"/>
      <c r="S130" s="26"/>
      <c r="T130" s="26"/>
    </row>
    <row r="131" spans="2:20">
      <c r="B131" s="23" t="s">
        <v>319</v>
      </c>
      <c r="C131" s="23">
        <f>SUM(T63:T113)-T84</f>
        <v>416184</v>
      </c>
      <c r="D131" s="23"/>
      <c r="E131" s="23"/>
      <c r="F131" s="23"/>
      <c r="G131" s="24"/>
      <c r="H131" s="23"/>
      <c r="I131" s="25"/>
      <c r="J131" s="26"/>
      <c r="K131" s="24"/>
      <c r="L131" s="24"/>
      <c r="M131" s="24"/>
      <c r="N131" s="24"/>
      <c r="O131" s="26"/>
      <c r="P131" s="26"/>
      <c r="Q131" s="26"/>
      <c r="R131" s="26"/>
      <c r="S131" s="26"/>
      <c r="T131" s="26"/>
    </row>
    <row r="132" spans="2:20">
      <c r="B132" s="29" t="s">
        <v>316</v>
      </c>
      <c r="C132" s="3">
        <v>0</v>
      </c>
    </row>
    <row r="133" spans="2:20">
      <c r="B133" s="29" t="s">
        <v>294</v>
      </c>
      <c r="C133" s="3">
        <f>T116+T115+T114</f>
        <v>14196</v>
      </c>
    </row>
    <row r="134" spans="2:20">
      <c r="B134" s="29" t="s">
        <v>39</v>
      </c>
      <c r="C134" s="30">
        <v>278498</v>
      </c>
    </row>
    <row r="135" spans="2:20">
      <c r="B135" s="29" t="s">
        <v>89</v>
      </c>
      <c r="C135" s="30">
        <f>Y16</f>
        <v>121484</v>
      </c>
    </row>
    <row r="136" spans="2:20">
      <c r="B136" s="29" t="s">
        <v>83</v>
      </c>
      <c r="C136" s="30">
        <f>Y15+Y47+Y48+Y49</f>
        <v>1294</v>
      </c>
    </row>
    <row r="137" spans="2:20" ht="15">
      <c r="C137" s="31">
        <f>SUM(C129:C136)</f>
        <v>1000301</v>
      </c>
      <c r="D137" s="7"/>
    </row>
    <row r="140" spans="2:20">
      <c r="C140" s="7"/>
    </row>
  </sheetData>
  <sheetProtection password="C998" sheet="1" objects="1" scenarios="1" formatCells="0" formatColumns="0" formatRows="0" insertColumns="0" insertRows="0" insertHyperlinks="0" deleteColumns="0" deleteRows="0" sort="0" autoFilter="0" pivotTables="0"/>
  <autoFilter ref="A3:Y137">
    <filterColumn colId="1" showButton="0"/>
    <filterColumn colId="2" showButton="0"/>
    <filterColumn colId="3" showButton="0"/>
    <filterColumn colId="4" showButton="0"/>
    <filterColumn colId="7" showButton="0"/>
    <filterColumn colId="8" showButton="0"/>
    <filterColumn colId="9" showButton="0"/>
    <filterColumn colId="10" showButton="0"/>
    <filterColumn colId="20" showButton="0"/>
    <filterColumn colId="22" showButton="0"/>
    <filterColumn colId="23" showButton="0"/>
  </autoFilter>
  <mergeCells count="27">
    <mergeCell ref="A1:Y2"/>
    <mergeCell ref="A3:A4"/>
    <mergeCell ref="G3:G4"/>
    <mergeCell ref="N3:N4"/>
    <mergeCell ref="O3:O4"/>
    <mergeCell ref="P3:P4"/>
    <mergeCell ref="S3:S4"/>
    <mergeCell ref="T3:T4"/>
    <mergeCell ref="W3:Y3"/>
    <mergeCell ref="B3:F3"/>
    <mergeCell ref="H3:L3"/>
    <mergeCell ref="U3:V3"/>
    <mergeCell ref="Q3:Q4"/>
    <mergeCell ref="R3:R4"/>
    <mergeCell ref="B61:F61"/>
    <mergeCell ref="A61:A62"/>
    <mergeCell ref="G61:G62"/>
    <mergeCell ref="I61:I62"/>
    <mergeCell ref="A59:Y60"/>
    <mergeCell ref="P61:Q61"/>
    <mergeCell ref="R61:T61"/>
    <mergeCell ref="J61:J62"/>
    <mergeCell ref="K61:K62"/>
    <mergeCell ref="L61:L62"/>
    <mergeCell ref="M61:M62"/>
    <mergeCell ref="N61:N62"/>
    <mergeCell ref="O61:O62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oem</cp:lastModifiedBy>
  <cp:lastPrinted>2015-11-05T12:37:59Z</cp:lastPrinted>
  <dcterms:created xsi:type="dcterms:W3CDTF">2015-11-03T09:14:25Z</dcterms:created>
  <dcterms:modified xsi:type="dcterms:W3CDTF">2015-11-05T12:38:05Z</dcterms:modified>
</cp:coreProperties>
</file>